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1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TOTAL" sheetId="42" state="visible" r:id="rId43"/>
    <sheet name="menores preços" sheetId="43" state="visible" r:id="rId44"/>
  </sheets>
  <definedNames>
    <definedName function="false" hidden="false" localSheetId="42" name="_xlnm.Print_Area" vbProcedure="false">'menores preços'!$A$1:$F$85</definedName>
    <definedName function="false" hidden="false" localSheetId="42" name="_xlnm.Print_Titles" vbProcedure="false">'menores preços'!$1:$2</definedName>
    <definedName function="false" hidden="false" localSheetId="41" name="_xlnm.Print_Area" vbProcedure="false">TOTAL!$A$1:$F$53</definedName>
    <definedName function="false" hidden="false" localSheetId="41" name="_xlnm.Print_Titles" vbProcedure="false">TOTAL!$1:$2</definedName>
    <definedName function="false" hidden="false" localSheetId="41" name="_xlnm.Print_Titles" vbProcedure="false">TOTAL!$1:$2</definedName>
    <definedName function="false" hidden="false" localSheetId="42" name="_xlnm.Print_Titles" vbProcedure="false">'menores preços'!$1:$2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<sst xmlns="http://schemas.openxmlformats.org/spreadsheetml/2006/main" count="1250" uniqueCount="144">
  <si>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</si>
  <si>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</si>
  <si>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</si>
  <si>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</si>
  <si>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</si>
  <si>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FONTE DE PESQUISA</t>
  </si>
  <si>
    <t xml:space="preserve">PREÇOS</t>
  </si>
  <si>
    <t xml:space="preserve">DESCARTE</t>
  </si>
  <si>
    <t xml:space="preserve"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t>
  </si>
  <si>
    <t xml:space="preserve">unidade</t>
  </si>
  <si>
    <t xml:space="preserve">FORMA CERTA GRÁFICA DIGITAL</t>
  </si>
  <si>
    <t xml:space="preserve">IMPRESSÃOBIGRAF</t>
  </si>
  <si>
    <t xml:space="preserve">RB COMUNICAÇÃO VISUAL</t>
  </si>
  <si>
    <t xml:space="preserve">TAVARES &amp; TAVARES EMPREENDIMENTOS</t>
  </si>
  <si>
    <t xml:space="preserve">DESVIO</t>
  </si>
  <si>
    <t xml:space="preserve">COEF.</t>
  </si>
  <si>
    <t xml:space="preserve">MÉDIA</t>
  </si>
  <si>
    <t xml:space="preserve">MÉDIA APÓS DESCARTE</t>
  </si>
  <si>
    <t xml:space="preserve">MEDIANA</t>
  </si>
  <si>
    <t xml:space="preserve">VALOR UNITÁRIO</t>
  </si>
  <si>
    <t xml:space="preserve">VALOR TOTAL</t>
  </si>
  <si>
    <t xml:space="preserve">Quantidade de preços coletados =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</si>
  <si>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</si>
  <si>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</si>
  <si>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</si>
  <si>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</si>
  <si>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</si>
  <si>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</si>
  <si>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</si>
  <si>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</si>
  <si>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LIVRO: Miolo:
• dimensões: 210 mm X 297 mm (fechado);
• aproximadamente 60 páginas (30 folhas);
• 4 X 4; papel couche 120g.;
Capa:
• dimensões:210 mm X 297 mm (fechada);
• 4 X 0;
• papel reciclato 220g;</t>
  </si>
  <si>
    <t xml:space="preserve">PRINT GRAF-GRÁFICA E EDITORA</t>
  </si>
  <si>
    <t xml:space="preserve">ITEM 3</t>
  </si>
  <si>
    <t xml:space="preserve"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t>
  </si>
  <si>
    <t xml:space="preserve">ITEM 4</t>
  </si>
  <si>
    <t xml:space="preserve">LIVRO: Capa:
• dimensões: 420 mm X 2l0 mm (aberto);
• 1 dobra;
• impressão 4X0;
• Papel reciclato 220g;
Miolo:
• dimensões: 297 mm X 2l0 mm;
• Aproximadamente 60 páginas (30 folhas);
• impressão 4X4;
• Papel reciclato 120g;</t>
  </si>
  <si>
    <t xml:space="preserve">ITEM 5</t>
  </si>
  <si>
    <t xml:space="preserve">LIVRO: Miolo:
• dimensões: 210 mm X 297 mm;
• aproximadamente 32 páginas (16 folhas);
• 4 X 4;
• papel reciclato 120g;
• acabamento com 2 grampos;
Capa:
• dimensões: 420 mm X 210 mm (aberta);
• 1 dobra;
• 4 X 0;
• papel reciclato 220 gr.;</t>
  </si>
  <si>
    <t xml:space="preserve">BAHIA GRAF LTDA</t>
  </si>
  <si>
    <t xml:space="preserve">ITEM 6</t>
  </si>
  <si>
    <t xml:space="preserve">LIVRO: Miolo:
• dimensões: 155 mm X 215 mm (fechado);
• aproximadamente 150 páginas (75 folhas);
• l X 1 preta; papel offset 90 g, branco;
• acabamento colado;
Capa:
• dimensões 155 mm X 215 mm (fechada);
• 4 X 0 cores (policromia);
• papel 180g, couche liso;</t>
  </si>
  <si>
    <t xml:space="preserve">ITEM 7</t>
  </si>
  <si>
    <t xml:space="preserve"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t>
  </si>
  <si>
    <t xml:space="preserve">ITEM 8</t>
  </si>
  <si>
    <t xml:space="preserve">CSS EDITORA GRAFICA</t>
  </si>
  <si>
    <t xml:space="preserve">GRAFICA EDITORA FORMULÁRIOS</t>
  </si>
  <si>
    <t xml:space="preserve">ITEM 9</t>
  </si>
  <si>
    <t xml:space="preserve"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t>
  </si>
  <si>
    <t xml:space="preserve">ITEM 10</t>
  </si>
  <si>
    <t xml:space="preserve">CARTILHA: Capa e Miolo:
• papel couche liso l50 gr, branco;
• impressão offset 4 X 4;
• acabamento com 2 grampos;
• dimensões: l80 mm X l80 mm (fechado) e l80 mm X 360
mm (aberto);
• aproximadamente 30 páginas;</t>
  </si>
  <si>
    <t xml:space="preserve">ITEM 11</t>
  </si>
  <si>
    <t xml:space="preserve"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t>
  </si>
  <si>
    <t xml:space="preserve">ITEM 12</t>
  </si>
  <si>
    <t xml:space="preserve"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t>
  </si>
  <si>
    <t xml:space="preserve">ITEM 13</t>
  </si>
  <si>
    <t xml:space="preserve"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t>
  </si>
  <si>
    <t xml:space="preserve">ITEM 14</t>
  </si>
  <si>
    <t xml:space="preserve"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t>
  </si>
  <si>
    <t xml:space="preserve">ATHALAIA GRAFICA E EDITORA</t>
  </si>
  <si>
    <t xml:space="preserve">GLOBALPRINT EDITORA GRÁFICA</t>
  </si>
  <si>
    <t xml:space="preserve">ITEM 15</t>
  </si>
  <si>
    <t xml:space="preserve"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t>
  </si>
  <si>
    <t xml:space="preserve">ITEM 16</t>
  </si>
  <si>
    <t xml:space="preserve"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t>
  </si>
  <si>
    <t xml:space="preserve">ITEM 17</t>
  </si>
  <si>
    <t xml:space="preserve">CARTÃO: • dimensões: 55 mm X 95 mm.
• lâmina em 1 X 0 cores em Opaline 180 g..</t>
  </si>
  <si>
    <t xml:space="preserve">BERNARDES COMÉRCIO E INDUSTRIA GRAFICA</t>
  </si>
  <si>
    <t xml:space="preserve">G.M DE BARROS</t>
  </si>
  <si>
    <t xml:space="preserve">ITEM 18</t>
  </si>
  <si>
    <t xml:space="preserve">CARTÃO: • dimensões: 55 mm X 95 mm.
• lâmina em 4 X 0 cores em Opaline 180 g.
Unidade</t>
  </si>
  <si>
    <t xml:space="preserve">GRAFCOR</t>
  </si>
  <si>
    <t xml:space="preserve">BIGRAF</t>
  </si>
  <si>
    <t xml:space="preserve">ITEM 19</t>
  </si>
  <si>
    <t xml:space="preserve">CARTÃO: • dimensões: 102 mm X 152 mm;
• lâminas em 4 X 0 cores em couche fosco 240 g.;</t>
  </si>
  <si>
    <t xml:space="preserve">AGASSI &amp; BASSANELI ALTERNATIVA ARTES GRAFICAS</t>
  </si>
  <si>
    <t xml:space="preserve">AZUL EDITORA E INDUSTRIA GRÁFICA</t>
  </si>
  <si>
    <t xml:space="preserve">ITEM 20</t>
  </si>
  <si>
    <t xml:space="preserve">PASTA: • dimensões: 450 mm X 320 mm (aberto);
• 1 dobra e bolso interno;
• impresso 4 X 0;
• cartão supremo 250 gr com plastificação;</t>
  </si>
  <si>
    <t xml:space="preserve">PLANET GRAF COMERCIO E IMPRESSÃO DE PAPEL</t>
  </si>
  <si>
    <t xml:space="preserve">ITEM 21</t>
  </si>
  <si>
    <t xml:space="preserve">PASTA: • dimensões 325 mm X 474 mm (aberto);
• lâminas em 1 X 0 cores em OffSet 280 g;
• 1 dobra</t>
  </si>
  <si>
    <t xml:space="preserve">ITEM 22</t>
  </si>
  <si>
    <t xml:space="preserve">CARTAZ: • dimensões: 297 mm X 420 mm;
• lâminas em 4 X 0 cores em couche liso 150 g;</t>
  </si>
  <si>
    <t xml:space="preserve">ITEM 23</t>
  </si>
  <si>
    <t xml:space="preserve">CARTAZ: • dimensões: 420 mm X 600 mm;
• lâminas em 4 X 0 cores em couche liso 150 g;</t>
  </si>
  <si>
    <t xml:space="preserve">GRAFICA E EDITORA MA</t>
  </si>
  <si>
    <t xml:space="preserve">ITEM 24</t>
  </si>
  <si>
    <t xml:space="preserve">CARTAZ: • dimensões: 285 mm X 410 mm;
• lâminas em 4 X 0 cores em couche liso 150 g;</t>
  </si>
  <si>
    <t xml:space="preserve">ITEM 25</t>
  </si>
  <si>
    <t xml:space="preserve">CARTAZ: • dimensões: 400 mm X 580 mm;
• lâminas em 4 X 0 cores em couche liso 150 g.</t>
  </si>
  <si>
    <t xml:space="preserve">ITEM 26</t>
  </si>
  <si>
    <t xml:space="preserve">CARTAZ: • dimensões: 210 mm X 297 mm;
• lâminas em 4 X 0 cores em couche liso 150 g.</t>
  </si>
  <si>
    <t xml:space="preserve">ITEM 27</t>
  </si>
  <si>
    <t xml:space="preserve">CONVITE: • dimensões: 287 mm X 410 mm;
• 2 dobras;
• lâminas em 4 X 4 cores em couche fosco 240 g, com
laminação fosca;
• com verniz localizado;</t>
  </si>
  <si>
    <t xml:space="preserve">ITEM 28</t>
  </si>
  <si>
    <t xml:space="preserve">CONVITE: • dimensões: 150 mm X 200 mm;
• lâminas em 4 X 0 cores em couche liso 240 g.</t>
  </si>
  <si>
    <t xml:space="preserve">ITEM 29</t>
  </si>
  <si>
    <t xml:space="preserve">ENVELOPE: • dimensões: 168 mm X 225 mm;
• lâminas em 1 X 0 cores, branco, com brasão em alto relevo
290 g;</t>
  </si>
  <si>
    <t xml:space="preserve">ITEM 30</t>
  </si>
  <si>
    <t xml:space="preserve">ENVELOPE: • dimensões: 105 mm X 158 mm;
• lâminas em 1 X 0 cores, branco, 290 g;</t>
  </si>
  <si>
    <t xml:space="preserve">ITEM 31</t>
  </si>
  <si>
    <t xml:space="preserve">FOLDER: dimensões: 297 mm X 210 mm;
• 2 dobras;
• lâminas em 4 X 4 cores em offset 240 g.;</t>
  </si>
  <si>
    <t xml:space="preserve">ITEM 32</t>
  </si>
  <si>
    <t xml:space="preserve">FOLDER: • dimensões: 297 mm X 210 mm;
• 2 dobras;
• lâminas em 4 X 4 cores em couche 180 g.;</t>
  </si>
  <si>
    <t xml:space="preserve">ITEM 33</t>
  </si>
  <si>
    <t xml:space="preserve">FOLDER: • dimensões: 297 mm X 210 mm;
• 2 dobras;
• lâminas em 4 X 4 cores em reciclato 150 g.;</t>
  </si>
  <si>
    <t xml:space="preserve">ITEM 34</t>
  </si>
  <si>
    <t xml:space="preserve">DIVERSOS: Marcador de Livro
• dimensões: 50 mm X 190 mm;
• lâminas em 4 X 4 cores em offset 240 g.com plastificação;</t>
  </si>
  <si>
    <t xml:space="preserve">ITEM 35</t>
  </si>
  <si>
    <t xml:space="preserve">Diploma
• dimensões: 350 mm X 245 mm;
• lâminas em 4 X 0 cores em Opaline 180 g.;</t>
  </si>
  <si>
    <t xml:space="preserve">ITEM 36</t>
  </si>
  <si>
    <t xml:space="preserve">Bloco
Miolo:
• dimensões: 220 mm X 280 mm;
• aproximadamente 50 páginas (25 folhas);
• páginas em 1 X 0 cores em offset 75;
Capa:
• dimensões: 220 mm X 280 mm (fechado);
• 4 X 0 cores;
• cartão supremo 250 g.;</t>
  </si>
  <si>
    <t xml:space="preserve">ITEM 37</t>
  </si>
  <si>
    <t xml:space="preserve">Bloco
Miolo:
• dimensões: 160 mm X 220 mm;
• aproximadamente 50 páginas (25 folhas);
• páginas em 1 X 0 cores em papel reciclato 90;
Capa:
• dimensões: 160 mm X 220 mm (fechado);
• 4 X 0 cores;
• papel reciclato 150g</t>
  </si>
  <si>
    <t xml:space="preserve">ITEM 38</t>
  </si>
  <si>
    <t xml:space="preserve"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t>
  </si>
  <si>
    <t xml:space="preserve">GRAFCOR </t>
  </si>
  <si>
    <t xml:space="preserve">IMPRESSAOBIGRAF</t>
  </si>
  <si>
    <t xml:space="preserve">GRÁFICA CARTOGRAF</t>
  </si>
  <si>
    <t xml:space="preserve">PRESS COLOR</t>
  </si>
  <si>
    <t xml:space="preserve">ITEM 39</t>
  </si>
  <si>
    <t xml:space="preserve"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t>
  </si>
  <si>
    <t xml:space="preserve">ITEM 40</t>
  </si>
  <si>
    <t xml:space="preserve"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t>
  </si>
  <si>
    <t xml:space="preserve">ITEM 41</t>
  </si>
  <si>
    <t xml:space="preserve">Crachá
• dimensões 110 mm X 150 mm;
• lâminas em 4 X 0 cores em Couche fosco 300g.
• plastificado;
• cordão branco;</t>
  </si>
  <si>
    <t xml:space="preserve">BAZAR E PAPELARIA MN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</si>
  <si>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</si>
  <si>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</si>
  <si>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</si>
  <si>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</si>
  <si>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</si>
  <si>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</si>
  <si>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</si>
  <si>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1:</t>
  </si>
  <si>
    <t xml:space="preserve">Total do lote 1</t>
  </si>
  <si>
    <t xml:space="preserve">Lote 2:</t>
  </si>
  <si>
    <t xml:space="preserve">Total do lote 2</t>
  </si>
  <si>
    <t xml:space="preserve">Lote 3:</t>
  </si>
  <si>
    <t xml:space="preserve">Total do lote 3</t>
  </si>
  <si>
    <t xml:space="preserve">VALOR TOTAL ESTIMADO</t>
  </si>
  <si>
    <t xml:space="preserve">MENORES PREÇOS OFERTADOS</t>
  </si>
  <si>
    <t xml:space="preserve">Fornec.</t>
  </si>
  <si>
    <t xml:space="preserve">VALOR TOTAL - MENORES PREÇOS COLETADOS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</si>
</sst>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[$R$-416]\ #,##0.00;[RED]\-[$R$-416]\ #,##0.00"/>
    <numFmt numFmtId="166" formatCode="&quot;R$ &quot;#,##0.00;[RED]&quot;-R$ &quot;#,##0.00"/>
    <numFmt numFmtId="167" formatCode="General"/>
    <numFmt numFmtId="168" formatCode="0.00%"/>
    <numFmt numFmtId="169" formatCode="_-* #,##0.00_-;\-* #,##0.00_-;_-* \-??_-;_-@_-"/>
    <numFmt numFmtId="170" formatCode="#,##0"/>
    <numFmt numFmtId="171" formatCode="_-&quot;R$ &quot;* #,##0.00_-;&quot;-R$ &quot;* #,##0.00_-;_-&quot;R$ &quot;* \-??_-;_-@_-"/>
    <numFmt numFmtId="172" formatCode="&quot;R$ &quot;#,##0.00;&quot;-R$ &quot;#,##0.00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3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double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3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9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3" fillId="0" borderId="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22" activeCellId="0" sqref="D2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</v>
      </c>
      <c r="C3" s="6"/>
      <c r="D3" s="6"/>
      <c r="E3" s="7" t="s">
        <v>9</v>
      </c>
      <c r="F3" s="8" t="n">
        <v>500</v>
      </c>
      <c r="G3" s="9" t="s">
        <v>10</v>
      </c>
      <c r="H3" s="10" t="n">
        <v>25.52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0" t="n">
        <v>20.91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12</v>
      </c>
      <c r="H5" s="10" t="n">
        <v>25.79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20.5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9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2.86490255797061</v>
      </c>
      <c r="C20" s="25" t="n">
        <f aca="false">IF(H23&lt;2,"N/A",(B20/D20))</f>
        <v>0.12359372553799</v>
      </c>
      <c r="D20" s="26" t="n">
        <f aca="false">AVERAGE(H3:H17)</f>
        <v>23.18</v>
      </c>
      <c r="E20" s="27" t="str">
        <f aca="false">IF(H23&lt;2,"N/A",(IF(C20&lt;=25%,"N/A",AVERAGE(I3:I17))))</f>
        <v>N/A</v>
      </c>
      <c r="F20" s="26" t="n">
        <f aca="false">MEDIAN(H3:H17)</f>
        <v>23.215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23.18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11590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48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49</v>
      </c>
      <c r="C3" s="6"/>
      <c r="D3" s="6"/>
      <c r="E3" s="7" t="s">
        <v>9</v>
      </c>
      <c r="F3" s="8" t="n">
        <v>3000</v>
      </c>
      <c r="G3" s="9" t="s">
        <v>38</v>
      </c>
      <c r="H3" s="11" t="n">
        <v>1.37</v>
      </c>
      <c r="I3" s="11" t="n">
        <f aca="false">IF(H3="","",(IF($C$20&lt;25%,"N/A",IF(H3&lt;=($D$20+$B$20),H3,"Descartado"))))</f>
        <v>1.37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45</v>
      </c>
      <c r="H4" s="11" t="n">
        <v>2.56</v>
      </c>
      <c r="I4" s="11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11" t="n">
        <v>1.54</v>
      </c>
      <c r="I5" s="11" t="n">
        <f aca="false">IF(H5="","",(IF($C$20&lt;25%,"N/A",IF(H5&lt;=($D$20+$B$20),H5,"Descartado"))))</f>
        <v>1.54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31</v>
      </c>
      <c r="H6" s="11" t="n">
        <v>1.35</v>
      </c>
      <c r="I6" s="11" t="n">
        <f aca="false">IF(H6="","",(IF($C$20&lt;25%,"N/A",IF(H6&lt;=($D$20+$B$20),H6,"Descartado"))))</f>
        <v>1.35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0.576339020600433</v>
      </c>
      <c r="C20" s="25" t="n">
        <f aca="false">IF(H23&lt;2,"N/A",(B20/D20))</f>
        <v>0.338028751085298</v>
      </c>
      <c r="D20" s="26" t="n">
        <f aca="false">AVERAGE(H3:H17)</f>
        <v>1.705</v>
      </c>
      <c r="E20" s="27" t="n">
        <f aca="false">IF(H23&lt;2,"N/A",(IF(C20&lt;=25%,"N/A",AVERAGE(I3:I17))))</f>
        <v>1.42</v>
      </c>
      <c r="F20" s="26" t="n">
        <f aca="false">MEDIAN(H3:H17)</f>
        <v>1.455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1.42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4260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51</v>
      </c>
      <c r="C3" s="6"/>
      <c r="D3" s="6"/>
      <c r="E3" s="7" t="s">
        <v>9</v>
      </c>
      <c r="F3" s="8" t="n">
        <v>3000</v>
      </c>
      <c r="G3" s="9" t="s">
        <v>38</v>
      </c>
      <c r="H3" s="11" t="n">
        <v>1.49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1" t="n">
        <v>1.64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1" t="n">
        <v>1.51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1.1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0.23302360395462</v>
      </c>
      <c r="C20" s="25" t="n">
        <f aca="false">IF(H23&lt;2,"N/A",(B20/D20))</f>
        <v>0.162385786727958</v>
      </c>
      <c r="D20" s="26" t="n">
        <f aca="false">AVERAGE(H3:H17)</f>
        <v>1.435</v>
      </c>
      <c r="E20" s="27" t="str">
        <f aca="false">IF(H23&lt;2,"N/A",(IF(C20&lt;=25%,"N/A",AVERAGE(I3:I17))))</f>
        <v>N/A</v>
      </c>
      <c r="F20" s="26" t="n">
        <f aca="false">MEDIAN(H3:H17)</f>
        <v>1.5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1.435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4320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53</v>
      </c>
      <c r="C3" s="6"/>
      <c r="D3" s="6"/>
      <c r="E3" s="7" t="s">
        <v>9</v>
      </c>
      <c r="F3" s="8" t="n">
        <v>1000</v>
      </c>
      <c r="G3" s="9" t="s">
        <v>38</v>
      </c>
      <c r="H3" s="11" t="n">
        <v>1.32</v>
      </c>
      <c r="I3" s="11" t="n">
        <f aca="false">IF(H3="","",(IF($C$20&lt;25%,"N/A",IF(H3&lt;=($D$20+$B$20),H3,"Descartado"))))</f>
        <v>1.32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44</v>
      </c>
      <c r="H4" s="11" t="n">
        <v>3.4</v>
      </c>
      <c r="I4" s="11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45</v>
      </c>
      <c r="H5" s="11" t="n">
        <v>2.05</v>
      </c>
      <c r="I5" s="11" t="n">
        <f aca="false">IF(H5="","",(IF($C$20&lt;25%,"N/A",IF(H5&lt;=($D$20+$B$20),H5,"Descartado"))))</f>
        <v>2.05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31</v>
      </c>
      <c r="H6" s="11" t="n">
        <v>1.41</v>
      </c>
      <c r="I6" s="11" t="n">
        <f aca="false">IF(H6="","",(IF($C$20&lt;25%,"N/A",IF(H6&lt;=($D$20+$B$20),H6,"Descartado"))))</f>
        <v>1.41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0.960017360954131</v>
      </c>
      <c r="C20" s="25" t="n">
        <f aca="false">IF(H23&lt;2,"N/A",(B20/D20))</f>
        <v>0.469446142275859</v>
      </c>
      <c r="D20" s="26" t="n">
        <f aca="false">AVERAGE(H3:H17)</f>
        <v>2.045</v>
      </c>
      <c r="E20" s="27" t="n">
        <f aca="false">IF(H23&lt;2,"N/A",(IF(C20&lt;=25%,"N/A",AVERAGE(I3:I17))))</f>
        <v>1.59333333333333</v>
      </c>
      <c r="F20" s="26" t="n">
        <f aca="false">MEDIAN(H3:H17)</f>
        <v>1.73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1.59333333333333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1590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55</v>
      </c>
      <c r="C3" s="6"/>
      <c r="D3" s="6"/>
      <c r="E3" s="7" t="s">
        <v>9</v>
      </c>
      <c r="F3" s="8" t="n">
        <v>300</v>
      </c>
      <c r="G3" s="9" t="s">
        <v>44</v>
      </c>
      <c r="H3" s="11" t="n">
        <v>7.07</v>
      </c>
      <c r="I3" s="11" t="n">
        <f aca="false">IF(H3="","",(IF($C$20&lt;25%,"N/A",IF(H3&lt;=($D$20+$B$20),H3,"Descartado"))))</f>
        <v>7.07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1" t="n">
        <v>7.17</v>
      </c>
      <c r="I4" s="11" t="n">
        <f aca="false">IF(H4="","",(IF($C$20&lt;25%,"N/A",IF(H4&lt;=($D$20+$B$20),H4,"Descartado"))))</f>
        <v>7.17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1" t="n">
        <v>15.19</v>
      </c>
      <c r="I5" s="11" t="n">
        <f aca="false">IF(H5="","",(IF($C$20&lt;25%,"N/A",IF(H5&lt;=($D$20+$B$20),H5,"Descartado"))))</f>
        <v>15.19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1" t="n">
        <v>18.6</v>
      </c>
      <c r="I6" s="11" t="str">
        <f aca="false">IF(H6="","",(IF($C$20&lt;25%,"N/A",IF(H6&lt;=($D$20+$B$20),H6,"Descartado"))))</f>
        <v>Descartado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5.81290733339752</v>
      </c>
      <c r="C20" s="25" t="n">
        <f aca="false">IF(H23&lt;2,"N/A",(B20/D20))</f>
        <v>0.484106377963566</v>
      </c>
      <c r="D20" s="26" t="n">
        <f aca="false">AVERAGE(H3:H17)</f>
        <v>12.0075</v>
      </c>
      <c r="E20" s="27" t="n">
        <f aca="false">IF(H23&lt;2,"N/A",(IF(C20&lt;=25%,"N/A",AVERAGE(I3:I17))))</f>
        <v>9.81</v>
      </c>
      <c r="F20" s="26" t="n">
        <f aca="false">MEDIAN(H3:H17)</f>
        <v>11.18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9.81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2943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1" activeCellId="0" sqref="H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57</v>
      </c>
      <c r="C3" s="6"/>
      <c r="D3" s="6"/>
      <c r="E3" s="7" t="s">
        <v>9</v>
      </c>
      <c r="F3" s="8" t="n">
        <v>200</v>
      </c>
      <c r="G3" s="9" t="s">
        <v>58</v>
      </c>
      <c r="H3" s="42" t="n">
        <v>20.5</v>
      </c>
      <c r="I3" s="11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44</v>
      </c>
      <c r="H4" s="11" t="n">
        <v>10.15</v>
      </c>
      <c r="I4" s="11" t="n">
        <f aca="false">IF(H4="","",(IF($C$20&lt;25%,"N/A",IF(H4&lt;=($D$20+$B$20),H4,"Descartado"))))</f>
        <v>10.15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59</v>
      </c>
      <c r="H5" s="11" t="n">
        <v>10.25</v>
      </c>
      <c r="I5" s="11" t="n">
        <f aca="false">IF(H5="","",(IF($C$20&lt;25%,"N/A",IF(H5&lt;=($D$20+$B$20),H5,"Descartado"))))</f>
        <v>10.25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31</v>
      </c>
      <c r="H6" s="11" t="n">
        <v>14.51</v>
      </c>
      <c r="I6" s="11" t="n">
        <f aca="false">IF(H6="","",(IF($C$20&lt;25%,"N/A",IF(H6&lt;=($D$20+$B$20),H6,"Descartado"))))</f>
        <v>14.51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4.87538289094645</v>
      </c>
      <c r="C20" s="25" t="n">
        <f aca="false">IF(H23&lt;2,"N/A",(B20/D20))</f>
        <v>0.35194967630005</v>
      </c>
      <c r="D20" s="26" t="n">
        <f aca="false">AVERAGE(H3:H17)</f>
        <v>13.8525</v>
      </c>
      <c r="E20" s="27" t="n">
        <f aca="false">IF(H23&lt;2,"N/A",(IF(C20&lt;=25%,"N/A",AVERAGE(I3:I17))))</f>
        <v>11.6366666666667</v>
      </c>
      <c r="F20" s="26" t="n">
        <f aca="false">MEDIAN(H3:H17)</f>
        <v>12.38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11.6366666666667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2328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61</v>
      </c>
      <c r="C3" s="6"/>
      <c r="D3" s="6"/>
      <c r="E3" s="7" t="s">
        <v>9</v>
      </c>
      <c r="F3" s="8" t="n">
        <v>200</v>
      </c>
      <c r="G3" s="9" t="s">
        <v>38</v>
      </c>
      <c r="H3" s="11" t="n">
        <v>8.02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44</v>
      </c>
      <c r="H4" s="43" t="n">
        <v>10.15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59</v>
      </c>
      <c r="H5" s="43" t="n">
        <v>10.25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31</v>
      </c>
      <c r="H6" s="43" t="n">
        <v>8.19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1.21222591403858</v>
      </c>
      <c r="C20" s="25" t="n">
        <f aca="false">IF(H23&lt;2,"N/A",(B20/D20))</f>
        <v>0.13244751860569</v>
      </c>
      <c r="D20" s="26" t="n">
        <f aca="false">AVERAGE(H3:H17)</f>
        <v>9.1525</v>
      </c>
      <c r="E20" s="27" t="str">
        <f aca="false">IF(H23&lt;2,"N/A",(IF(C20&lt;=25%,"N/A",AVERAGE(I3:I17))))</f>
        <v>N/A</v>
      </c>
      <c r="F20" s="26" t="n">
        <f aca="false">MEDIAN(H3:H17)</f>
        <v>9.17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9.1525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1830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63</v>
      </c>
      <c r="C3" s="6"/>
      <c r="D3" s="6"/>
      <c r="E3" s="7" t="s">
        <v>9</v>
      </c>
      <c r="F3" s="8" t="n">
        <v>100</v>
      </c>
      <c r="G3" s="9" t="s">
        <v>58</v>
      </c>
      <c r="H3" s="11" t="n">
        <v>17.34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38</v>
      </c>
      <c r="H4" s="11" t="n">
        <v>17.26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44</v>
      </c>
      <c r="H5" s="11" t="n">
        <v>10.04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31</v>
      </c>
      <c r="H6" s="11" t="n">
        <v>14.61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3.42521410523002</v>
      </c>
      <c r="C20" s="25" t="n">
        <f aca="false">IF(H23&lt;2,"N/A",(B20/D20))</f>
        <v>0.231238083053503</v>
      </c>
      <c r="D20" s="26" t="n">
        <f aca="false">AVERAGE(H3:H17)</f>
        <v>14.8125</v>
      </c>
      <c r="E20" s="27" t="str">
        <f aca="false">IF(H23&lt;2,"N/A",(IF(C20&lt;=25%,"N/A",AVERAGE(I3:I17))))</f>
        <v>N/A</v>
      </c>
      <c r="F20" s="26" t="n">
        <f aca="false">MEDIAN(H3:H17)</f>
        <v>15.935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14.8125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1481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4.42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65</v>
      </c>
      <c r="C3" s="6"/>
      <c r="D3" s="6"/>
      <c r="E3" s="7" t="s">
        <v>9</v>
      </c>
      <c r="F3" s="8" t="n">
        <v>8000</v>
      </c>
      <c r="G3" s="9" t="s">
        <v>66</v>
      </c>
      <c r="H3" s="11" t="n">
        <v>0.15</v>
      </c>
      <c r="I3" s="11" t="n">
        <f aca="false">IF(H3="","",(IF($C$20&lt;25%,"N/A",IF(H3&lt;=($D$20+$B$20),H3,"Descartado"))))</f>
        <v>0.15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0.11</v>
      </c>
      <c r="I4" s="11" t="n">
        <f aca="false">IF(H4="","",(IF($C$20&lt;25%,"N/A",IF(H4&lt;=($D$20+$B$20),H4,"Descartado"))))</f>
        <v>0.11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45</v>
      </c>
      <c r="H5" s="11" t="n">
        <v>1.02</v>
      </c>
      <c r="I5" s="11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11</v>
      </c>
      <c r="H6" s="11" t="n">
        <v>0.14</v>
      </c>
      <c r="I6" s="11" t="n">
        <f aca="false">IF(H6="","",(IF($C$20&lt;25%,"N/A",IF(H6&lt;=($D$20+$B$20),H6,"Descartado"))))</f>
        <v>0.14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0.44365902823377</v>
      </c>
      <c r="C20" s="25" t="n">
        <f aca="false">IF(H23&lt;2,"N/A",(B20/D20))</f>
        <v>1.24974374150358</v>
      </c>
      <c r="D20" s="26" t="n">
        <f aca="false">AVERAGE(H3:H17)</f>
        <v>0.355</v>
      </c>
      <c r="E20" s="27" t="n">
        <f aca="false">IF(H23&lt;2,"N/A",(IF(C20&lt;=25%,"N/A",AVERAGE(I3:I17))))</f>
        <v>0.133333333333333</v>
      </c>
      <c r="F20" s="26" t="n">
        <f aca="false">MEDIAN(H3:H17)</f>
        <v>0.145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0.133333333333333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1040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3" activeCellId="0" sqref="K1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9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69</v>
      </c>
      <c r="C3" s="6"/>
      <c r="D3" s="6"/>
      <c r="E3" s="7" t="s">
        <v>9</v>
      </c>
      <c r="F3" s="8" t="n">
        <v>3000</v>
      </c>
      <c r="G3" s="9" t="s">
        <v>70</v>
      </c>
      <c r="H3" s="11" t="n">
        <v>0.226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71</v>
      </c>
      <c r="H4" s="11" t="n">
        <v>0.22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/>
      <c r="H5" s="11"/>
      <c r="I5" s="11" t="str">
        <f aca="false">IF(H5="","",(IF($C$20&lt;25%,"N/A",IF(H5&lt;=($D$20+$B$20),H5,"Descartado"))))</f>
        <v/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1"/>
      <c r="I6" s="11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0.00424264068711929</v>
      </c>
      <c r="C20" s="25" t="n">
        <f aca="false">IF(H23&lt;2,"N/A",(B20/D20))</f>
        <v>0.019025294561073</v>
      </c>
      <c r="D20" s="26" t="n">
        <f aca="false">AVERAGE(H3:H17)</f>
        <v>0.223</v>
      </c>
      <c r="E20" s="27" t="str">
        <f aca="false">IF(H23&lt;2,"N/A",(IF(C20&lt;=25%,"N/A",AVERAGE(I3:I17))))</f>
        <v>N/A</v>
      </c>
      <c r="F20" s="26" t="n">
        <f aca="false">MEDIAN(H3:H17)</f>
        <v>0.223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0.223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660</v>
      </c>
      <c r="E23" s="34"/>
      <c r="G23" s="35" t="s">
        <v>21</v>
      </c>
      <c r="H23" s="36" t="n">
        <f aca="false">COUNT(H3:H17)</f>
        <v>2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72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73</v>
      </c>
      <c r="C3" s="6"/>
      <c r="D3" s="6"/>
      <c r="E3" s="7" t="s">
        <v>9</v>
      </c>
      <c r="F3" s="8" t="n">
        <v>1000</v>
      </c>
      <c r="G3" s="9" t="s">
        <v>74</v>
      </c>
      <c r="H3" s="43" t="n">
        <v>0.61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43" t="n">
        <v>0.51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66</v>
      </c>
      <c r="H5" s="43" t="n">
        <v>0.54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67</v>
      </c>
      <c r="H6" s="43" t="n">
        <v>0.46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0.0627162924074221</v>
      </c>
      <c r="C20" s="25" t="n">
        <f aca="false">IF(H23&lt;2,"N/A",(B20/D20))</f>
        <v>0.118332627183815</v>
      </c>
      <c r="D20" s="26" t="n">
        <f aca="false">AVERAGE(H3:H17)</f>
        <v>0.53</v>
      </c>
      <c r="E20" s="27" t="str">
        <f aca="false">IF(H23&lt;2,"N/A",(IF(C20&lt;=25%,"N/A",AVERAGE(I3:I17))))</f>
        <v>N/A</v>
      </c>
      <c r="F20" s="26" t="n">
        <f aca="false">MEDIAN(H3:H17)</f>
        <v>0.525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0.53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530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6" activeCellId="0" sqref="G1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30</v>
      </c>
      <c r="C3" s="6"/>
      <c r="D3" s="6"/>
      <c r="E3" s="7" t="s">
        <v>9</v>
      </c>
      <c r="F3" s="8" t="n">
        <v>1000</v>
      </c>
      <c r="G3" s="9" t="s">
        <v>11</v>
      </c>
      <c r="H3" s="10" t="n">
        <v>6.15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31</v>
      </c>
      <c r="H4" s="10" t="n">
        <v>5.28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12</v>
      </c>
      <c r="H5" s="10" t="n">
        <v>6.05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5.64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9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0.399749921826134</v>
      </c>
      <c r="C20" s="25" t="n">
        <f aca="false">IF(H23&lt;2,"N/A",(B20/D20))</f>
        <v>0.0691608861290889</v>
      </c>
      <c r="D20" s="26" t="n">
        <f aca="false">AVERAGE(H3:H17)</f>
        <v>5.78</v>
      </c>
      <c r="E20" s="27" t="str">
        <f aca="false">IF(H23&lt;2,"N/A",(IF(C20&lt;=25%,"N/A",AVERAGE(I3:I17))))</f>
        <v>N/A</v>
      </c>
      <c r="F20" s="26" t="n">
        <f aca="false">MEDIAN(H3:H17)</f>
        <v>5.845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5.78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5780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42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76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77</v>
      </c>
      <c r="C3" s="6"/>
      <c r="D3" s="6"/>
      <c r="E3" s="7" t="s">
        <v>9</v>
      </c>
      <c r="F3" s="8" t="n">
        <v>4000</v>
      </c>
      <c r="G3" s="9" t="s">
        <v>74</v>
      </c>
      <c r="H3" s="43" t="n">
        <v>1.28</v>
      </c>
      <c r="I3" s="43" t="n">
        <f aca="false">IF(H3="","",(IF($C$20&lt;25%,"N/A",IF(H3&lt;=($D$20+$B$20),H3,"Descartado"))))</f>
        <v>1.28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43" t="n">
        <v>0.61</v>
      </c>
      <c r="I4" s="43" t="n">
        <f aca="false">IF(H4="","",(IF($C$20&lt;25%,"N/A",IF(H4&lt;=($D$20+$B$20),H4,"Descartado"))))</f>
        <v>0.61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43" t="n">
        <v>1.02</v>
      </c>
      <c r="I5" s="43" t="n">
        <f aca="false">IF(H5="","",(IF($C$20&lt;25%,"N/A",IF(H5&lt;=($D$20+$B$20),H5,"Descartado"))))</f>
        <v>1.02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78</v>
      </c>
      <c r="H6" s="43" t="n">
        <v>1.29</v>
      </c>
      <c r="I6" s="43" t="n">
        <f aca="false">IF(H6="","",(IF($C$20&lt;25%,"N/A",IF(H6&lt;=($D$20+$B$20),H6,"Descartado"))))</f>
        <v>1.29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0.318852107828483</v>
      </c>
      <c r="C20" s="25" t="n">
        <f aca="false">IF(H23&lt;2,"N/A",(B20/D20))</f>
        <v>0.303668674122365</v>
      </c>
      <c r="D20" s="26" t="n">
        <f aca="false">AVERAGE(H3:H17)</f>
        <v>1.05</v>
      </c>
      <c r="E20" s="27" t="n">
        <f aca="false">IF(H23&lt;2,"N/A",(IF(C20&lt;=25%,"N/A",AVERAGE(I3:I17))))</f>
        <v>1.05</v>
      </c>
      <c r="F20" s="26" t="n">
        <f aca="false">MEDIAN(H3:H17)</f>
        <v>1.15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1.05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4200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7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79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80</v>
      </c>
      <c r="C3" s="6"/>
      <c r="D3" s="6"/>
      <c r="E3" s="7" t="s">
        <v>9</v>
      </c>
      <c r="F3" s="44" t="n">
        <v>10000</v>
      </c>
      <c r="G3" s="9" t="s">
        <v>74</v>
      </c>
      <c r="H3" s="11" t="n">
        <v>0.86</v>
      </c>
      <c r="I3" s="11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0.44</v>
      </c>
      <c r="I4" s="11" t="n">
        <f aca="false">IF(H4="","",(IF($C$20&lt;25%,"N/A",IF(H4&lt;=($D$20+$B$20),H4,"Descartado"))))</f>
        <v>0.44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11" t="n">
        <v>0.6</v>
      </c>
      <c r="I5" s="11" t="n">
        <f aca="false">IF(H5="","",(IF($C$20&lt;25%,"N/A",IF(H5&lt;=($D$20+$B$20),H5,"Descartado"))))</f>
        <v>0.6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0.68</v>
      </c>
      <c r="I6" s="11" t="n">
        <f aca="false">IF(H6="","",(IF($C$20&lt;25%,"N/A",IF(H6&lt;=($D$20+$B$20),H6,"Descartado"))))</f>
        <v>0.68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0.17464249196573</v>
      </c>
      <c r="C20" s="25" t="n">
        <f aca="false">IF(H23&lt;2,"N/A",(B20/D20))</f>
        <v>0.27076355343524</v>
      </c>
      <c r="D20" s="26" t="n">
        <f aca="false">AVERAGE(H3:H17)</f>
        <v>0.645</v>
      </c>
      <c r="E20" s="27" t="n">
        <f aca="false">IF(H23&lt;2,"N/A",(IF(C20&lt;=25%,"N/A",AVERAGE(I3:I17))))</f>
        <v>0.573333333333333</v>
      </c>
      <c r="F20" s="26" t="n">
        <f aca="false">MEDIAN(H3:H17)</f>
        <v>0.64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0.573333333333333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5700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9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82</v>
      </c>
      <c r="C3" s="6"/>
      <c r="D3" s="6"/>
      <c r="E3" s="7" t="s">
        <v>9</v>
      </c>
      <c r="F3" s="8" t="n">
        <v>4000</v>
      </c>
      <c r="G3" s="9" t="s">
        <v>74</v>
      </c>
      <c r="H3" s="11" t="n">
        <v>0.92</v>
      </c>
      <c r="I3" s="11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1" t="n">
        <v>0.51</v>
      </c>
      <c r="I4" s="11" t="n">
        <f aca="false">IF(H4="","",(IF($C$20&lt;25%,"N/A",IF(H4&lt;=($D$20+$B$20),H4,"Descartado"))))</f>
        <v>0.51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1" t="n">
        <v>0.46</v>
      </c>
      <c r="I5" s="11" t="n">
        <f aca="false">IF(H5="","",(IF($C$20&lt;25%,"N/A",IF(H5&lt;=($D$20+$B$20),H5,"Descartado"))))</f>
        <v>0.46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0.41</v>
      </c>
      <c r="I6" s="11" t="n">
        <f aca="false">IF(H6="","",(IF($C$20&lt;25%,"N/A",IF(H6&lt;=($D$20+$B$20),H6,"Descartado"))))</f>
        <v>0.41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0.233595091272626</v>
      </c>
      <c r="C20" s="25" t="n">
        <f aca="false">IF(H23&lt;2,"N/A",(B20/D20))</f>
        <v>0.406252332648046</v>
      </c>
      <c r="D20" s="26" t="n">
        <f aca="false">AVERAGE(H3:H17)</f>
        <v>0.575</v>
      </c>
      <c r="E20" s="27" t="n">
        <f aca="false">IF(H23&lt;2,"N/A",(IF(C20&lt;=25%,"N/A",AVERAGE(I3:I17))))</f>
        <v>0.46</v>
      </c>
      <c r="F20" s="26" t="n">
        <f aca="false">MEDIAN(H3:H17)</f>
        <v>0.485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0.46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1840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7" activeCellId="0" sqref="G1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1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84</v>
      </c>
      <c r="C3" s="6"/>
      <c r="D3" s="6"/>
      <c r="E3" s="7" t="s">
        <v>9</v>
      </c>
      <c r="F3" s="8" t="n">
        <v>1000</v>
      </c>
      <c r="G3" s="9" t="s">
        <v>74</v>
      </c>
      <c r="H3" s="11" t="n">
        <v>1.28</v>
      </c>
      <c r="I3" s="11" t="n">
        <f aca="false">IF(H3="","",(IF($C$20&lt;25%,"N/A",IF(H3&lt;=($D$20+$B$20),H3,"Descartado"))))</f>
        <v>1.28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0.67</v>
      </c>
      <c r="I4" s="11" t="n">
        <f aca="false">IF(H4="","",(IF($C$20&lt;25%,"N/A",IF(H4&lt;=($D$20+$B$20),H4,"Descartado"))))</f>
        <v>0.67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11" t="n">
        <v>1.23</v>
      </c>
      <c r="I5" s="11" t="n">
        <f aca="false">IF(H5="","",(IF($C$20&lt;25%,"N/A",IF(H5&lt;=($D$20+$B$20),H5,"Descartado"))))</f>
        <v>1.23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78</v>
      </c>
      <c r="H6" s="11" t="n">
        <v>1.48</v>
      </c>
      <c r="I6" s="11" t="n">
        <f aca="false">IF(H6="","",(IF($C$20&lt;25%,"N/A",IF(H6&lt;=($D$20+$B$20),H6,"Descartado"))))</f>
        <v>1.48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0.347227111076693</v>
      </c>
      <c r="C20" s="25" t="n">
        <f aca="false">IF(H23&lt;2,"N/A",(B20/D20))</f>
        <v>0.298049022383428</v>
      </c>
      <c r="D20" s="26" t="n">
        <f aca="false">AVERAGE(H3:H17)</f>
        <v>1.165</v>
      </c>
      <c r="E20" s="27" t="n">
        <f aca="false">IF(H23&lt;2,"N/A",(IF(C20&lt;=25%,"N/A",AVERAGE(I3:I17))))</f>
        <v>1.165</v>
      </c>
      <c r="F20" s="26" t="n">
        <f aca="false">MEDIAN(H3:H17)</f>
        <v>1.255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1.165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1170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45.71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87</v>
      </c>
      <c r="C3" s="6"/>
      <c r="D3" s="6"/>
      <c r="E3" s="7" t="s">
        <v>9</v>
      </c>
      <c r="F3" s="8" t="n">
        <v>1000</v>
      </c>
      <c r="G3" s="9" t="s">
        <v>74</v>
      </c>
      <c r="H3" s="11" t="n">
        <v>0.86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1" t="n">
        <v>1.02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67</v>
      </c>
      <c r="H5" s="11" t="n">
        <v>0.82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0.56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0.190700463205171</v>
      </c>
      <c r="C20" s="25" t="n">
        <f aca="false">IF(H23&lt;2,"N/A",(B20/D20))</f>
        <v>0.233988298411253</v>
      </c>
      <c r="D20" s="26" t="n">
        <f aca="false">AVERAGE(H3:H17)</f>
        <v>0.815</v>
      </c>
      <c r="E20" s="27" t="str">
        <f aca="false">IF(H23&lt;2,"N/A",(IF(C20&lt;=25%,"N/A",AVERAGE(I3:I17))))</f>
        <v>N/A</v>
      </c>
      <c r="F20" s="26" t="n">
        <f aca="false">MEDIAN(H3:H17)</f>
        <v>0.84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0.815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820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9" activeCellId="0" sqref="H19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4.9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89</v>
      </c>
      <c r="C3" s="6"/>
      <c r="D3" s="6"/>
      <c r="E3" s="7" t="s">
        <v>9</v>
      </c>
      <c r="F3" s="8" t="n">
        <v>1000</v>
      </c>
      <c r="G3" s="9" t="s">
        <v>74</v>
      </c>
      <c r="H3" s="11" t="n">
        <v>1.02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12</v>
      </c>
      <c r="H4" s="43" t="n">
        <v>0.98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67</v>
      </c>
      <c r="H5" s="43" t="n">
        <v>0.91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11</v>
      </c>
      <c r="H6" s="11" t="n">
        <v>0.72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0.133010024684858</v>
      </c>
      <c r="C20" s="25" t="n">
        <f aca="false">IF(H23&lt;2,"N/A",(B20/D20))</f>
        <v>0.146567520313893</v>
      </c>
      <c r="D20" s="26" t="n">
        <f aca="false">AVERAGE(H3:H17)</f>
        <v>0.9075</v>
      </c>
      <c r="E20" s="27" t="str">
        <f aca="false">IF(H23&lt;2,"N/A",(IF(C20&lt;=25%,"N/A",AVERAGE(I3:I17))))</f>
        <v>N/A</v>
      </c>
      <c r="F20" s="26" t="n">
        <f aca="false">MEDIAN(H3:H17)</f>
        <v>0.945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0.9075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910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8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91</v>
      </c>
      <c r="C3" s="6"/>
      <c r="D3" s="6"/>
      <c r="E3" s="7" t="s">
        <v>9</v>
      </c>
      <c r="F3" s="8" t="n">
        <v>1000</v>
      </c>
      <c r="G3" s="9" t="s">
        <v>74</v>
      </c>
      <c r="H3" s="11" t="n">
        <v>1.02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66</v>
      </c>
      <c r="H4" s="11" t="n">
        <v>0.82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11" t="n">
        <v>0.67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78</v>
      </c>
      <c r="H6" s="11" t="n">
        <v>0.92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0.149303940559742</v>
      </c>
      <c r="C20" s="25" t="n">
        <f aca="false">IF(H23&lt;2,"N/A",(B20/D20))</f>
        <v>0.174115382576958</v>
      </c>
      <c r="D20" s="26" t="n">
        <f aca="false">AVERAGE(H3:H17)</f>
        <v>0.8575</v>
      </c>
      <c r="E20" s="27" t="str">
        <f aca="false">IF(H23&lt;2,"N/A",(IF(C20&lt;=25%,"N/A",AVERAGE(I3:I17))))</f>
        <v>N/A</v>
      </c>
      <c r="F20" s="26" t="n">
        <f aca="false">MEDIAN(H3:H17)</f>
        <v>0.87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0.8575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860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4" activeCellId="0" sqref="G1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0.42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93</v>
      </c>
      <c r="C3" s="6"/>
      <c r="D3" s="6"/>
      <c r="E3" s="7" t="s">
        <v>9</v>
      </c>
      <c r="F3" s="8" t="n">
        <v>5000</v>
      </c>
      <c r="G3" s="9" t="s">
        <v>74</v>
      </c>
      <c r="H3" s="11" t="n">
        <v>1.28</v>
      </c>
      <c r="I3" s="11" t="n">
        <f aca="false">IF(H3="","",(IF($C$20&lt;25%,"N/A",IF(H3&lt;=($D$20+$B$20),H3,"Descartado"))))</f>
        <v>1.28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43" t="n">
        <v>0.72</v>
      </c>
      <c r="I4" s="11" t="n">
        <f aca="false">IF(H4="","",(IF($C$20&lt;25%,"N/A",IF(H4&lt;=($D$20+$B$20),H4,"Descartado"))))</f>
        <v>0.72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43" t="n">
        <v>1.23</v>
      </c>
      <c r="I5" s="11" t="n">
        <f aca="false">IF(H5="","",(IF($C$20&lt;25%,"N/A",IF(H5&lt;=($D$20+$B$20),H5,"Descartado"))))</f>
        <v>1.23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43" t="n">
        <v>0.61</v>
      </c>
      <c r="I6" s="11" t="n">
        <f aca="false">IF(H6="","",(IF($C$20&lt;25%,"N/A",IF(H6&lt;=($D$20+$B$20),H6,"Descartado"))))</f>
        <v>0.61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0.344189870081422</v>
      </c>
      <c r="C20" s="25" t="n">
        <f aca="false">IF(H23&lt;2,"N/A",(B20/D20))</f>
        <v>0.358531114668148</v>
      </c>
      <c r="D20" s="26" t="n">
        <f aca="false">AVERAGE(H3:H17)</f>
        <v>0.96</v>
      </c>
      <c r="E20" s="27" t="n">
        <f aca="false">IF(H23&lt;2,"N/A",(IF(C20&lt;=25%,"N/A",AVERAGE(I3:I17))))</f>
        <v>0.96</v>
      </c>
      <c r="F20" s="26" t="n">
        <f aca="false">MEDIAN(H3:H17)</f>
        <v>0.975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0.96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4800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2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95</v>
      </c>
      <c r="C3" s="6"/>
      <c r="D3" s="6"/>
      <c r="E3" s="7" t="s">
        <v>9</v>
      </c>
      <c r="F3" s="8" t="n">
        <v>3000</v>
      </c>
      <c r="G3" s="9" t="s">
        <v>67</v>
      </c>
      <c r="H3" s="11" t="n">
        <v>0.27</v>
      </c>
      <c r="I3" s="11" t="n">
        <f aca="false">IF(H3="","",(IF($C$20&lt;25%,"N/A",IF(H3&lt;=($D$20+$B$20),H3,"Descartado"))))</f>
        <v>0.27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85</v>
      </c>
      <c r="H4" s="11" t="n">
        <v>0.53</v>
      </c>
      <c r="I4" s="11" t="n">
        <f aca="false">IF(H4="","",(IF($C$20&lt;25%,"N/A",IF(H4&lt;=($D$20+$B$20),H4,"Descartado"))))</f>
        <v>0.53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11" t="n">
        <v>0.61</v>
      </c>
      <c r="I5" s="11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0.31</v>
      </c>
      <c r="I6" s="11" t="n">
        <f aca="false">IF(H6="","",(IF($C$20&lt;25%,"N/A",IF(H6&lt;=($D$20+$B$20),H6,"Descartado"))))</f>
        <v>0.31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0.165730705262081</v>
      </c>
      <c r="C20" s="25" t="n">
        <f aca="false">IF(H23&lt;2,"N/A",(B20/D20))</f>
        <v>0.385420244795536</v>
      </c>
      <c r="D20" s="26" t="n">
        <f aca="false">AVERAGE(H3:H17)</f>
        <v>0.43</v>
      </c>
      <c r="E20" s="27" t="n">
        <f aca="false">IF(H23&lt;2,"N/A",(IF(C20&lt;=25%,"N/A",AVERAGE(I3:I17))))</f>
        <v>0.37</v>
      </c>
      <c r="F20" s="26" t="n">
        <f aca="false">MEDIAN(H3:H17)</f>
        <v>0.42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0.37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1110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N18" activeCellId="0" sqref="N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97</v>
      </c>
      <c r="C3" s="6"/>
      <c r="D3" s="6"/>
      <c r="E3" s="7" t="s">
        <v>9</v>
      </c>
      <c r="F3" s="8" t="n">
        <v>3000</v>
      </c>
      <c r="G3" s="9" t="s">
        <v>67</v>
      </c>
      <c r="H3" s="43" t="n">
        <v>0.67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85</v>
      </c>
      <c r="H4" s="43" t="n">
        <v>1.02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43" t="n">
        <v>1.23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78</v>
      </c>
      <c r="H6" s="43" t="n">
        <v>1.05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0.234147389479362</v>
      </c>
      <c r="C20" s="25" t="n">
        <f aca="false">IF(H23&lt;2,"N/A",(B20/D20))</f>
        <v>0.235916765218501</v>
      </c>
      <c r="D20" s="26" t="n">
        <f aca="false">AVERAGE(H3:H17)</f>
        <v>0.9925</v>
      </c>
      <c r="E20" s="27" t="str">
        <f aca="false">IF(H23&lt;2,"N/A",(IF(C20&lt;=25%,"N/A",AVERAGE(I3:I17))))</f>
        <v>N/A</v>
      </c>
      <c r="F20" s="26" t="n">
        <f aca="false">MEDIAN(H3:H17)</f>
        <v>1.035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0.9925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2970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6" activeCellId="0" sqref="F3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33</v>
      </c>
      <c r="C3" s="6"/>
      <c r="D3" s="6"/>
      <c r="E3" s="7" t="s">
        <v>9</v>
      </c>
      <c r="F3" s="8" t="n">
        <v>1000</v>
      </c>
      <c r="G3" s="9" t="s">
        <v>10</v>
      </c>
      <c r="H3" s="10" t="n">
        <v>13.12</v>
      </c>
      <c r="I3" s="11" t="n">
        <f aca="false">IF(H3="","",(IF($C$20&lt;25%,"N/A",IF(H3&lt;=($D$20+$B$20),H3,"Descartado"))))</f>
        <v>13.12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0" t="n">
        <v>11.27</v>
      </c>
      <c r="I4" s="11" t="n">
        <f aca="false">IF(H4="","",(IF($C$20&lt;25%,"N/A",IF(H4&lt;=($D$20+$B$20),H4,"Descartado"))))</f>
        <v>11.27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0" t="n">
        <v>20.27</v>
      </c>
      <c r="I5" s="11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16.4</v>
      </c>
      <c r="I6" s="11" t="n">
        <f aca="false">IF(H6="","",(IF($C$20&lt;25%,"N/A",IF(H6&lt;=($D$20+$B$20),H6,"Descartado"))))</f>
        <v>16.4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3.95387152042148</v>
      </c>
      <c r="C20" s="25" t="n">
        <f aca="false">IF(H23&lt;2,"N/A",(B20/D20))</f>
        <v>0.259015494295544</v>
      </c>
      <c r="D20" s="26" t="n">
        <f aca="false">AVERAGE(H3:H17)</f>
        <v>15.265</v>
      </c>
      <c r="E20" s="27" t="n">
        <f aca="false">IF(H23&lt;2,"N/A",(IF(C20&lt;=25%,"N/A",AVERAGE(I3:I17))))</f>
        <v>13.5966666666667</v>
      </c>
      <c r="F20" s="26" t="n">
        <f aca="false">MEDIAN(H3:H17)</f>
        <v>14.76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13.5966666666667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13600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31" activeCellId="0" sqref="A3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6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99</v>
      </c>
      <c r="C3" s="6"/>
      <c r="D3" s="6"/>
      <c r="E3" s="7" t="s">
        <v>9</v>
      </c>
      <c r="F3" s="8" t="n">
        <v>1500</v>
      </c>
      <c r="G3" s="9" t="s">
        <v>74</v>
      </c>
      <c r="H3" s="11" t="n">
        <v>0.87</v>
      </c>
      <c r="I3" s="11" t="n">
        <f aca="false">IF(H3="","",(IF($C$20&lt;25%,"N/A",IF(H3&lt;=($D$20+$B$20),H3,"Descartado"))))</f>
        <v>0.87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0.82</v>
      </c>
      <c r="I4" s="11" t="n">
        <f aca="false">IF(H4="","",(IF($C$20&lt;25%,"N/A",IF(H4&lt;=($D$20+$B$20),H4,"Descartado"))))</f>
        <v>0.82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11" t="n">
        <v>0.49</v>
      </c>
      <c r="I5" s="11" t="n">
        <f aca="false">IF(H5="","",(IF($C$20&lt;25%,"N/A",IF(H5&lt;=($D$20+$B$20),H5,"Descartado"))))</f>
        <v>0.49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0.37</v>
      </c>
      <c r="I6" s="11" t="n">
        <f aca="false">IF(H6="","",(IF($C$20&lt;25%,"N/A",IF(H6&lt;=($D$20+$B$20),H6,"Descartado"))))</f>
        <v>0.37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0.245407823836161</v>
      </c>
      <c r="C20" s="25" t="n">
        <f aca="false">IF(H23&lt;2,"N/A",(B20/D20))</f>
        <v>0.384953449154762</v>
      </c>
      <c r="D20" s="26" t="n">
        <f aca="false">AVERAGE(H3:H17)</f>
        <v>0.6375</v>
      </c>
      <c r="E20" s="27" t="n">
        <f aca="false">IF(H23&lt;2,"N/A",(IF(C20&lt;=25%,"N/A",AVERAGE(I3:I17))))</f>
        <v>0.6375</v>
      </c>
      <c r="F20" s="26" t="n">
        <f aca="false">MEDIAN(H3:H17)</f>
        <v>0.655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0.6375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960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L37" activeCellId="0" sqref="L3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101</v>
      </c>
      <c r="C3" s="6"/>
      <c r="D3" s="6"/>
      <c r="E3" s="7" t="s">
        <v>9</v>
      </c>
      <c r="F3" s="8" t="n">
        <v>700</v>
      </c>
      <c r="G3" s="9" t="s">
        <v>74</v>
      </c>
      <c r="H3" s="11" t="n">
        <v>0.87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43" t="n">
        <v>0.82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43" t="n">
        <v>0.89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11</v>
      </c>
      <c r="H6" s="43" t="n">
        <v>0.51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0.177458915433028</v>
      </c>
      <c r="C20" s="25" t="n">
        <f aca="false">IF(H23&lt;2,"N/A",(B20/D20))</f>
        <v>0.229720278877707</v>
      </c>
      <c r="D20" s="26" t="n">
        <f aca="false">AVERAGE(H3:H17)</f>
        <v>0.7725</v>
      </c>
      <c r="E20" s="27" t="str">
        <f aca="false">IF(H23&lt;2,"N/A",(IF(C20&lt;=25%,"N/A",AVERAGE(I3:I17))))</f>
        <v>N/A</v>
      </c>
      <c r="F20" s="26" t="n">
        <f aca="false">MEDIAN(H3:H17)</f>
        <v>0.845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0.7725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539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8.01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103</v>
      </c>
      <c r="C3" s="6"/>
      <c r="D3" s="6"/>
      <c r="E3" s="7" t="s">
        <v>9</v>
      </c>
      <c r="F3" s="8" t="n">
        <v>3000</v>
      </c>
      <c r="G3" s="9" t="s">
        <v>85</v>
      </c>
      <c r="H3" s="11" t="n">
        <v>0.43</v>
      </c>
      <c r="I3" s="11" t="n">
        <f aca="false">IF(H3="","",(IF($C$20&lt;25%,"N/A",IF(H3&lt;=($D$20+$B$20),H3,"Descartado"))))</f>
        <v>0.43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45</v>
      </c>
      <c r="H4" s="11" t="n">
        <v>1.02</v>
      </c>
      <c r="I4" s="11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11" t="n">
        <v>0.57</v>
      </c>
      <c r="I5" s="11" t="n">
        <f aca="false">IF(H5="","",(IF($C$20&lt;25%,"N/A",IF(H5&lt;=($D$20+$B$20),H5,"Descartado"))))</f>
        <v>0.57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78</v>
      </c>
      <c r="H6" s="11" t="n">
        <v>0.49</v>
      </c>
      <c r="I6" s="11" t="n">
        <f aca="false">IF(H6="","",(IF($C$20&lt;25%,"N/A",IF(H6&lt;=($D$20+$B$20),H6,"Descartado"))))</f>
        <v>0.49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0.26787745954696</v>
      </c>
      <c r="C20" s="25" t="n">
        <f aca="false">IF(H23&lt;2,"N/A",(B20/D20))</f>
        <v>0.426896349875634</v>
      </c>
      <c r="D20" s="26" t="n">
        <f aca="false">AVERAGE(H3:H17)</f>
        <v>0.6275</v>
      </c>
      <c r="E20" s="27" t="n">
        <f aca="false">IF(H23&lt;2,"N/A",(IF(C20&lt;=25%,"N/A",AVERAGE(I3:I17))))</f>
        <v>0.496666666666667</v>
      </c>
      <c r="F20" s="26" t="n">
        <f aca="false">MEDIAN(H3:H17)</f>
        <v>0.53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0.496666666666667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1500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L42" activeCellId="0" sqref="L4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2.71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105</v>
      </c>
      <c r="C3" s="6"/>
      <c r="D3" s="6"/>
      <c r="E3" s="7" t="s">
        <v>9</v>
      </c>
      <c r="F3" s="8" t="n">
        <v>800</v>
      </c>
      <c r="G3" s="9" t="s">
        <v>74</v>
      </c>
      <c r="H3" s="11" t="n">
        <v>0.82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0.61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11" t="n">
        <v>0.92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45</v>
      </c>
      <c r="H6" s="11" t="n">
        <v>1.02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0.175190372642638</v>
      </c>
      <c r="C20" s="25" t="n">
        <f aca="false">IF(H23&lt;2,"N/A",(B20/D20))</f>
        <v>0.207941095124793</v>
      </c>
      <c r="D20" s="26" t="n">
        <f aca="false">AVERAGE(H3:H17)</f>
        <v>0.8425</v>
      </c>
      <c r="E20" s="27" t="str">
        <f aca="false">IF(H23&lt;2,"N/A",(IF(C20&lt;=25%,"N/A",AVERAGE(I3:I17))))</f>
        <v>N/A</v>
      </c>
      <c r="F20" s="26" t="n">
        <f aca="false">MEDIAN(H3:H17)</f>
        <v>0.87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0.8425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672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M42" activeCellId="0" sqref="M4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8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107</v>
      </c>
      <c r="C3" s="6"/>
      <c r="D3" s="6"/>
      <c r="E3" s="7" t="s">
        <v>9</v>
      </c>
      <c r="F3" s="8" t="n">
        <v>3000</v>
      </c>
      <c r="G3" s="9" t="s">
        <v>74</v>
      </c>
      <c r="H3" s="11" t="n">
        <v>0.61</v>
      </c>
      <c r="I3" s="11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45</v>
      </c>
      <c r="H4" s="11" t="n">
        <v>0.41</v>
      </c>
      <c r="I4" s="11" t="n">
        <f aca="false">IF(H4="","",(IF($C$20&lt;25%,"N/A",IF(H4&lt;=($D$20+$B$20),H4,"Descartado"))))</f>
        <v>0.41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11" t="n">
        <v>0.31</v>
      </c>
      <c r="I5" s="11" t="n">
        <f aca="false">IF(H5="","",(IF($C$20&lt;25%,"N/A",IF(H5&lt;=($D$20+$B$20),H5,"Descartado"))))</f>
        <v>0.31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0.25</v>
      </c>
      <c r="I6" s="11" t="n">
        <f aca="false">IF(H6="","",(IF($C$20&lt;25%,"N/A",IF(H6&lt;=($D$20+$B$20),H6,"Descartado"))))</f>
        <v>0.25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0.157797338380595</v>
      </c>
      <c r="C20" s="25" t="n">
        <f aca="false">IF(H23&lt;2,"N/A",(B20/D20))</f>
        <v>0.399486932609101</v>
      </c>
      <c r="D20" s="26" t="n">
        <f aca="false">AVERAGE(H3:H17)</f>
        <v>0.395</v>
      </c>
      <c r="E20" s="27" t="n">
        <f aca="false">IF(H23&lt;2,"N/A",(IF(C20&lt;=25%,"N/A",AVERAGE(I3:I17))))</f>
        <v>0.323333333333333</v>
      </c>
      <c r="F20" s="26" t="n">
        <f aca="false">MEDIAN(H3:H17)</f>
        <v>0.36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0.323333333333333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960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61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109</v>
      </c>
      <c r="C3" s="6"/>
      <c r="D3" s="6"/>
      <c r="E3" s="7" t="s">
        <v>9</v>
      </c>
      <c r="F3" s="8" t="n">
        <v>10000</v>
      </c>
      <c r="G3" s="9" t="s">
        <v>75</v>
      </c>
      <c r="H3" s="11" t="n">
        <v>0.72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67</v>
      </c>
      <c r="H4" s="11" t="n">
        <v>0.61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11" t="n">
        <v>0.65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0.73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0.057373048260195</v>
      </c>
      <c r="C20" s="25" t="n">
        <f aca="false">IF(H23&lt;2,"N/A",(B20/D20))</f>
        <v>0.0846834660667085</v>
      </c>
      <c r="D20" s="26" t="n">
        <f aca="false">AVERAGE(H3:H17)</f>
        <v>0.6775</v>
      </c>
      <c r="E20" s="27" t="str">
        <f aca="false">IF(H23&lt;2,"N/A",(IF(C20&lt;=25%,"N/A",AVERAGE(I3:I17))))</f>
        <v>N/A</v>
      </c>
      <c r="F20" s="26" t="n">
        <f aca="false">MEDIAN(H3:H17)</f>
        <v>0.685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0.6775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6800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0.29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110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111</v>
      </c>
      <c r="C3" s="6"/>
      <c r="D3" s="6"/>
      <c r="E3" s="7" t="s">
        <v>9</v>
      </c>
      <c r="F3" s="8" t="n">
        <v>2000</v>
      </c>
      <c r="G3" s="9" t="s">
        <v>74</v>
      </c>
      <c r="H3" s="43" t="n">
        <v>1.33</v>
      </c>
      <c r="I3" s="11" t="n">
        <f aca="false">IF(H3="","",(IF($C$20&lt;25%,"N/A",IF(H3&lt;=($D$20+$B$20),H3,"Descartado"))))</f>
        <v>1.33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43" t="n">
        <v>0.77</v>
      </c>
      <c r="I4" s="11" t="n">
        <f aca="false">IF(H4="","",(IF($C$20&lt;25%,"N/A",IF(H4&lt;=($D$20+$B$20),H4,"Descartado"))))</f>
        <v>0.77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66</v>
      </c>
      <c r="H5" s="43" t="n">
        <v>2.05</v>
      </c>
      <c r="I5" s="11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67</v>
      </c>
      <c r="H6" s="43" t="n">
        <v>1.28</v>
      </c>
      <c r="I6" s="11" t="n">
        <f aca="false">IF(H6="","",(IF($C$20&lt;25%,"N/A",IF(H6&lt;=($D$20+$B$20),H6,"Descartado"))))</f>
        <v>1.28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0.526458292111856</v>
      </c>
      <c r="C20" s="25" t="n">
        <f aca="false">IF(H23&lt;2,"N/A",(B20/D20))</f>
        <v>0.387814579824572</v>
      </c>
      <c r="D20" s="26" t="n">
        <f aca="false">AVERAGE(H3:H17)</f>
        <v>1.3575</v>
      </c>
      <c r="E20" s="27" t="n">
        <f aca="false">IF(H23&lt;2,"N/A",(IF(C20&lt;=25%,"N/A",AVERAGE(I3:I17))))</f>
        <v>1.12666666666667</v>
      </c>
      <c r="F20" s="26" t="n">
        <f aca="false">MEDIAN(H3:H17)</f>
        <v>1.305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1.12666666666667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2260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8" activeCellId="0" sqref="G3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8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112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113</v>
      </c>
      <c r="C3" s="6"/>
      <c r="D3" s="6"/>
      <c r="E3" s="7" t="s">
        <v>9</v>
      </c>
      <c r="F3" s="8" t="n">
        <v>1500</v>
      </c>
      <c r="G3" s="9" t="s">
        <v>74</v>
      </c>
      <c r="H3" s="43" t="n">
        <v>1.64</v>
      </c>
      <c r="I3" s="11" t="n">
        <f aca="false">IF(H3="","",(IF($C$20&lt;25%,"N/A",IF(H3&lt;=($D$20+$B$20),H3,"Descartado"))))</f>
        <v>1.64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43" t="n">
        <v>0.51</v>
      </c>
      <c r="I4" s="11" t="n">
        <f aca="false">IF(H4="","",(IF($C$20&lt;25%,"N/A",IF(H4&lt;=($D$20+$B$20),H4,"Descartado"))))</f>
        <v>0.51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67</v>
      </c>
      <c r="H5" s="43" t="n">
        <v>1.59</v>
      </c>
      <c r="I5" s="11" t="n">
        <f aca="false">IF(H5="","",(IF($C$20&lt;25%,"N/A",IF(H5&lt;=($D$20+$B$20),H5,"Descartado"))))</f>
        <v>1.59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45</v>
      </c>
      <c r="H6" s="43" t="n">
        <v>1.84</v>
      </c>
      <c r="I6" s="11" t="n">
        <f aca="false">IF(H6="","",(IF($C$20&lt;25%,"N/A",IF(H6&lt;=($D$20+$B$20),H6,"Descartado"))))</f>
        <v>1.84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0.599805524038139</v>
      </c>
      <c r="C20" s="25" t="n">
        <f aca="false">IF(H23&lt;2,"N/A",(B20/D20))</f>
        <v>0.429968117590064</v>
      </c>
      <c r="D20" s="26" t="n">
        <f aca="false">AVERAGE(H3:H17)</f>
        <v>1.395</v>
      </c>
      <c r="E20" s="27" t="n">
        <f aca="false">IF(H23&lt;2,"N/A",(IF(C20&lt;=25%,"N/A",AVERAGE(I3:I17))))</f>
        <v>1.395</v>
      </c>
      <c r="F20" s="26" t="n">
        <f aca="false">MEDIAN(H3:H17)</f>
        <v>1.615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1.395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2100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7" activeCellId="0" sqref="H1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58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114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115</v>
      </c>
      <c r="C3" s="6"/>
      <c r="D3" s="6"/>
      <c r="E3" s="7" t="s">
        <v>9</v>
      </c>
      <c r="F3" s="8" t="n">
        <v>12</v>
      </c>
      <c r="G3" s="9" t="s">
        <v>116</v>
      </c>
      <c r="H3" s="43" t="n">
        <v>680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117</v>
      </c>
      <c r="H4" s="43" t="n">
        <v>650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118</v>
      </c>
      <c r="H5" s="43" t="n">
        <v>750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119</v>
      </c>
      <c r="H6" s="43" t="n">
        <v>800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67.8232998312527</v>
      </c>
      <c r="C20" s="25" t="n">
        <f aca="false">IF(H23&lt;2,"N/A",(B20/D20))</f>
        <v>0.0941990275434065</v>
      </c>
      <c r="D20" s="26" t="n">
        <f aca="false">AVERAGE(H3:H17)</f>
        <v>720</v>
      </c>
      <c r="E20" s="27" t="str">
        <f aca="false">IF(H23&lt;2,"N/A",(IF(C20&lt;=25%,"N/A",AVERAGE(I3:I17))))</f>
        <v>N/A</v>
      </c>
      <c r="F20" s="26" t="n">
        <f aca="false">MEDIAN(H3:H17)</f>
        <v>715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720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8640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57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120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121</v>
      </c>
      <c r="C3" s="6"/>
      <c r="D3" s="6"/>
      <c r="E3" s="7" t="s">
        <v>9</v>
      </c>
      <c r="F3" s="8" t="n">
        <v>3000</v>
      </c>
      <c r="G3" s="9" t="s">
        <v>75</v>
      </c>
      <c r="H3" s="43" t="n">
        <v>9.22</v>
      </c>
      <c r="I3" s="11" t="n">
        <f aca="false">IF(H3="","",(IF($C$20&lt;25%,"N/A",IF(H3&lt;=($D$20+$B$20),H3,"Descartado"))))</f>
        <v>9.22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85</v>
      </c>
      <c r="H4" s="43" t="n">
        <v>16.6</v>
      </c>
      <c r="I4" s="11" t="n">
        <f aca="false">IF(H4="","",(IF($C$20&lt;25%,"N/A",IF(H4&lt;=($D$20+$B$20),H4,"Descartado"))))</f>
        <v>16.6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78</v>
      </c>
      <c r="H5" s="43" t="n">
        <v>17.68</v>
      </c>
      <c r="I5" s="11" t="n">
        <f aca="false">IF(H5="","",(IF($C$20&lt;25%,"N/A",IF(H5&lt;=($D$20+$B$20),H5,"Descartado"))))</f>
        <v>17.68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43" t="n">
        <v>13.63</v>
      </c>
      <c r="I6" s="11" t="n">
        <f aca="false">IF(H6="","",(IF($C$20&lt;25%,"N/A",IF(H6&lt;=($D$20+$B$20),H6,"Descartado"))))</f>
        <v>13.63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3.78455083200108</v>
      </c>
      <c r="C20" s="25" t="n">
        <f aca="false">IF(H23&lt;2,"N/A",(B20/D20))</f>
        <v>0.2649781783302</v>
      </c>
      <c r="D20" s="26" t="n">
        <f aca="false">AVERAGE(H3:H17)</f>
        <v>14.2825</v>
      </c>
      <c r="E20" s="27" t="n">
        <f aca="false">IF(H23&lt;2,"N/A",(IF(C20&lt;=25%,"N/A",AVERAGE(I3:I17))))</f>
        <v>14.2825</v>
      </c>
      <c r="F20" s="26" t="n">
        <f aca="false">MEDIAN(H3:H17)</f>
        <v>15.115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14.2825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42840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9" activeCellId="0" sqref="G19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35</v>
      </c>
      <c r="C3" s="6"/>
      <c r="D3" s="6"/>
      <c r="E3" s="7" t="s">
        <v>9</v>
      </c>
      <c r="F3" s="8" t="n">
        <v>600</v>
      </c>
      <c r="G3" s="9" t="s">
        <v>10</v>
      </c>
      <c r="H3" s="10" t="n">
        <v>8.1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0" t="n">
        <v>6.15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0" t="n">
        <v>6.45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7.69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0.943941205796206</v>
      </c>
      <c r="C20" s="25" t="n">
        <f aca="false">IF(H23&lt;2,"N/A",(B20/D20))</f>
        <v>0.132996295286538</v>
      </c>
      <c r="D20" s="26" t="n">
        <f aca="false">AVERAGE(H3:H17)</f>
        <v>7.0975</v>
      </c>
      <c r="E20" s="27" t="str">
        <f aca="false">IF(H23&lt;2,"N/A",(IF(C20&lt;=25%,"N/A",AVERAGE(I3:I17))))</f>
        <v>N/A</v>
      </c>
      <c r="F20" s="26" t="n">
        <f aca="false">MEDIAN(H3:H17)</f>
        <v>7.07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7.0975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4260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122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123</v>
      </c>
      <c r="C3" s="6"/>
      <c r="D3" s="6"/>
      <c r="E3" s="7" t="s">
        <v>9</v>
      </c>
      <c r="F3" s="8" t="n">
        <v>2400</v>
      </c>
      <c r="G3" s="9" t="s">
        <v>75</v>
      </c>
      <c r="H3" s="43" t="n">
        <v>2.56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44</v>
      </c>
      <c r="H4" s="43" t="n">
        <v>3.59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43" t="n">
        <v>3.07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43" t="n">
        <v>3.29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0.434233040351987</v>
      </c>
      <c r="C20" s="25" t="n">
        <f aca="false">IF(H23&lt;2,"N/A",(B20/D20))</f>
        <v>0.138843498114145</v>
      </c>
      <c r="D20" s="26" t="n">
        <f aca="false">AVERAGE(H3:H17)</f>
        <v>3.1275</v>
      </c>
      <c r="E20" s="27" t="str">
        <f aca="false">IF(H23&lt;2,"N/A",(IF(C20&lt;=25%,"N/A",AVERAGE(I3:I17))))</f>
        <v>N/A</v>
      </c>
      <c r="F20" s="26" t="n">
        <f aca="false">MEDIAN(H3:H17)</f>
        <v>3.18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3.1275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7512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45.14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124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125</v>
      </c>
      <c r="C3" s="6"/>
      <c r="D3" s="6"/>
      <c r="E3" s="7" t="s">
        <v>9</v>
      </c>
      <c r="F3" s="45" t="n">
        <v>1200</v>
      </c>
      <c r="G3" s="9" t="s">
        <v>74</v>
      </c>
      <c r="H3" s="43" t="n">
        <v>1.02</v>
      </c>
      <c r="I3" s="11" t="n">
        <f aca="false">IF(H3="","",(IF($C$20&lt;25%,"N/A",IF(H3&lt;=($D$20+$B$20),H3,"Descartado"))))</f>
        <v>1.02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45"/>
      <c r="G4" s="9" t="s">
        <v>75</v>
      </c>
      <c r="H4" s="43" t="n">
        <v>1.23</v>
      </c>
      <c r="I4" s="11" t="n">
        <f aca="false">IF(H4="","",(IF($C$20&lt;25%,"N/A",IF(H4&lt;=($D$20+$B$20),H4,"Descartado"))))</f>
        <v>1.23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45"/>
      <c r="G5" s="9" t="s">
        <v>126</v>
      </c>
      <c r="H5" s="43" t="n">
        <v>1.66</v>
      </c>
      <c r="I5" s="11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45"/>
      <c r="G6" s="9" t="s">
        <v>44</v>
      </c>
      <c r="H6" s="43" t="n">
        <v>0.72</v>
      </c>
      <c r="I6" s="11" t="n">
        <f aca="false">IF(H6="","",(IF($C$20&lt;25%,"N/A",IF(H6&lt;=($D$20+$B$20),H6,"Descartado"))))</f>
        <v>0.72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45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45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45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45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45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45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45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45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45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45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45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0.395</v>
      </c>
      <c r="C20" s="25" t="n">
        <f aca="false">IF(H23&lt;2,"N/A",(B20/D20))</f>
        <v>0.341252699784017</v>
      </c>
      <c r="D20" s="26" t="n">
        <f aca="false">AVERAGE(H3:H17)</f>
        <v>1.1575</v>
      </c>
      <c r="E20" s="27" t="n">
        <f aca="false">IF(H23&lt;2,"N/A",(IF(C20&lt;=25%,"N/A",AVERAGE(I3:I17))))</f>
        <v>0.99</v>
      </c>
      <c r="F20" s="26" t="n">
        <f aca="false">MEDIAN(H3:H17)</f>
        <v>1.125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0.99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1188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3"/>
  <sheetViews>
    <sheetView showFormulas="false" showGridLines="true" showRowColHeaders="true" showZeros="true" rightToLeft="false" tabSelected="true" showOutlineSymbols="true" defaultGridColor="true" view="pageBreakPreview" topLeftCell="A53" colorId="64" zoomScale="100" zoomScaleNormal="100" zoomScalePageLayoutView="100" workbookViewId="0">
      <selection pane="topLeft" activeCell="C44" activeCellId="0" sqref="C44"/>
    </sheetView>
  </sheetViews>
  <sheetFormatPr defaultRowHeight="12.75" zeroHeight="false" outlineLevelRow="0" outlineLevelCol="0"/>
  <cols>
    <col collapsed="false" customWidth="true" hidden="false" outlineLevel="0" max="1" min="1" style="46" width="9.14"/>
    <col collapsed="false" customWidth="true" hidden="false" outlineLevel="0" max="2" min="2" style="46" width="86.58"/>
    <col collapsed="false" customWidth="true" hidden="false" outlineLevel="0" max="5" min="3" style="46" width="13.29"/>
    <col collapsed="false" customWidth="true" hidden="false" outlineLevel="0" max="6" min="6" style="46" width="15.57"/>
    <col collapsed="false" customWidth="true" hidden="false" outlineLevel="0" max="14" min="7" style="47" width="9.14"/>
    <col collapsed="false" customWidth="true" hidden="false" outlineLevel="0" max="1025" min="15" style="46" width="9.14"/>
  </cols>
  <sheetData>
    <row r="1" customFormat="false" ht="15.75" hidden="false" customHeight="true" outlineLevel="0" collapsed="false">
      <c r="A1" s="48" t="s">
        <v>127</v>
      </c>
      <c r="B1" s="48"/>
      <c r="C1" s="48"/>
      <c r="D1" s="48"/>
      <c r="E1" s="48"/>
      <c r="F1" s="48"/>
    </row>
    <row r="2" customFormat="false" ht="25.5" hidden="false" customHeight="false" outlineLevel="0" collapsed="false">
      <c r="A2" s="5" t="s">
        <v>128</v>
      </c>
      <c r="B2" s="5" t="s">
        <v>129</v>
      </c>
      <c r="C2" s="5" t="s">
        <v>130</v>
      </c>
      <c r="D2" s="5" t="s">
        <v>131</v>
      </c>
      <c r="E2" s="5" t="s">
        <v>132</v>
      </c>
      <c r="F2" s="49" t="s">
        <v>133</v>
      </c>
    </row>
    <row r="3" customFormat="false" ht="15.75" hidden="false" customHeight="true" outlineLevel="0" collapsed="false">
      <c r="A3" s="48" t="s">
        <v>134</v>
      </c>
      <c r="B3" s="48"/>
      <c r="C3" s="48"/>
      <c r="D3" s="48"/>
      <c r="E3" s="48"/>
      <c r="F3" s="48"/>
    </row>
    <row r="4" customFormat="false" ht="114.75" hidden="false" customHeight="false" outlineLevel="0" collapsed="false">
      <c r="A4" s="50" t="n">
        <v>1</v>
      </c>
      <c r="B4" s="51" t="str">
        <f aca="false">Item1!B3</f>
        <v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v>
      </c>
      <c r="C4" s="50" t="str">
        <f aca="false">Item1!E3</f>
        <v>unidade</v>
      </c>
      <c r="D4" s="50" t="n">
        <f aca="false">Item1!F3</f>
        <v>500</v>
      </c>
      <c r="E4" s="52" t="n">
        <f aca="false">Item1!D22</f>
        <v>23.18</v>
      </c>
      <c r="F4" s="53" t="n">
        <f aca="false">(ROUND(E4,2)*D4)</f>
        <v>11590</v>
      </c>
      <c r="G4" s="54" t="str">
        <f aca="false">IF(F4&gt;80000,"necessária a subdivisão deste item em cotas!","")</f>
        <v/>
      </c>
    </row>
    <row r="5" customFormat="false" ht="102" hidden="false" customHeight="false" outlineLevel="0" collapsed="false">
      <c r="A5" s="50" t="n">
        <v>2</v>
      </c>
      <c r="B5" s="51" t="str">
        <f aca="false">Item2!B3</f>
        <v>LIVRO: Miolo:
• dimensões: 210 mm X 297 mm (fechado);
• aproximadamente 60 páginas (30 folhas);
• 4 X 4; papel couche 120g.;
Capa:
• dimensões:210 mm X 297 mm (fechada);
• 4 X 0;
• papel reciclato 220g;</v>
      </c>
      <c r="C5" s="50" t="str">
        <f aca="false">Item2!E3</f>
        <v>unidade</v>
      </c>
      <c r="D5" s="50" t="n">
        <f aca="false">Item2!F3</f>
        <v>1000</v>
      </c>
      <c r="E5" s="52" t="n">
        <f aca="false">Item2!D22</f>
        <v>5.78</v>
      </c>
      <c r="F5" s="53" t="n">
        <f aca="false">(ROUND(E5,2)*D5)</f>
        <v>5780</v>
      </c>
      <c r="G5" s="54" t="str">
        <f aca="false">IF(F5&gt;80000,"necessária a subdivisão deste item em cotas!","")</f>
        <v/>
      </c>
    </row>
    <row r="6" customFormat="false" ht="140.25" hidden="false" customHeight="false" outlineLevel="0" collapsed="false">
      <c r="A6" s="50" t="n">
        <v>3</v>
      </c>
      <c r="B6" s="51" t="str">
        <f aca="false">Item3!B3</f>
        <v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v>
      </c>
      <c r="C6" s="50" t="str">
        <f aca="false">Item3!E3</f>
        <v>unidade</v>
      </c>
      <c r="D6" s="50" t="n">
        <f aca="false">Item3!F3</f>
        <v>1000</v>
      </c>
      <c r="E6" s="52" t="n">
        <f aca="false">Item3!D22</f>
        <v>13.5966666666667</v>
      </c>
      <c r="F6" s="53" t="n">
        <f aca="false">(ROUND(E6,2)*D6)</f>
        <v>13600</v>
      </c>
      <c r="G6" s="54" t="str">
        <f aca="false">IF(F6&gt;80000,"necessária a subdivisão deste item em cotas!","")</f>
        <v/>
      </c>
    </row>
    <row r="7" customFormat="false" ht="127.5" hidden="false" customHeight="false" outlineLevel="0" collapsed="false">
      <c r="A7" s="50" t="n">
        <v>4</v>
      </c>
      <c r="B7" s="51" t="str">
        <f aca="false">Item4!B3</f>
        <v>LIVRO: Capa:
• dimensões: 420 mm X 2l0 mm (aberto);
• 1 dobra;
• impressão 4X0;
• Papel reciclato 220g;
Miolo:
• dimensões: 297 mm X 2l0 mm;
• Aproximadamente 60 páginas (30 folhas);
• impressão 4X4;
• Papel reciclato 120g;</v>
      </c>
      <c r="C7" s="50" t="str">
        <f aca="false">Item4!E3</f>
        <v>unidade</v>
      </c>
      <c r="D7" s="50" t="n">
        <f aca="false">Item4!F3</f>
        <v>600</v>
      </c>
      <c r="E7" s="52" t="n">
        <f aca="false">Item4!D22</f>
        <v>7.0975</v>
      </c>
      <c r="F7" s="53" t="n">
        <f aca="false">(ROUND(E7,2)*D7)</f>
        <v>4260</v>
      </c>
      <c r="G7" s="54" t="str">
        <f aca="false">IF(F7&gt;80000,"necessária a subdivisão deste item em cotas!","")</f>
        <v/>
      </c>
    </row>
    <row r="8" customFormat="false" ht="140.25" hidden="false" customHeight="false" outlineLevel="0" collapsed="false">
      <c r="A8" s="50" t="n">
        <v>5</v>
      </c>
      <c r="B8" s="51" t="str">
        <f aca="false">Item5!B3</f>
        <v>LIVRO: Miolo:
• dimensões: 210 mm X 297 mm;
• aproximadamente 32 páginas (16 folhas);
• 4 X 4;
• papel reciclato 120g;
• acabamento com 2 grampos;
Capa:
• dimensões: 420 mm X 210 mm (aberta);
• 1 dobra;
• 4 X 0;
• papel reciclato 220 gr.;</v>
      </c>
      <c r="C8" s="50" t="str">
        <f aca="false">Item5!E3</f>
        <v>unidade</v>
      </c>
      <c r="D8" s="50" t="n">
        <f aca="false">Item5!F3</f>
        <v>600</v>
      </c>
      <c r="E8" s="52" t="n">
        <f aca="false">Item5!D22</f>
        <v>5.1475</v>
      </c>
      <c r="F8" s="53" t="n">
        <f aca="false">(ROUND(E8,2)*D8)</f>
        <v>3090</v>
      </c>
      <c r="G8" s="54" t="str">
        <f aca="false">IF(F8&gt;80000,"necessária a subdivisão deste item em cotas!","")</f>
        <v/>
      </c>
    </row>
    <row r="9" customFormat="false" ht="114.75" hidden="false" customHeight="false" outlineLevel="0" collapsed="false">
      <c r="A9" s="50" t="n">
        <v>6</v>
      </c>
      <c r="B9" s="51" t="str">
        <f aca="false">Item6!B3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liso;</v>
      </c>
      <c r="C9" s="50" t="str">
        <f aca="false">Item6!E3</f>
        <v>unidade</v>
      </c>
      <c r="D9" s="50" t="n">
        <f aca="false">Item6!F3</f>
        <v>500</v>
      </c>
      <c r="E9" s="52" t="n">
        <f aca="false">Item6!D22</f>
        <v>6.9525</v>
      </c>
      <c r="F9" s="53" t="n">
        <f aca="false">(ROUND(E9,2)*D9)</f>
        <v>3475</v>
      </c>
      <c r="G9" s="54" t="str">
        <f aca="false">IF(F9&gt;80000,"necessária a subdivisão deste item em cotas!","")</f>
        <v/>
      </c>
    </row>
    <row r="10" customFormat="false" ht="114.75" hidden="false" customHeight="false" outlineLevel="0" collapsed="false">
      <c r="A10" s="50" t="n">
        <v>7</v>
      </c>
      <c r="B10" s="51" t="str">
        <f aca="false">Item7!B3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0" s="50" t="str">
        <f aca="false">Item7!E3</f>
        <v>unidade</v>
      </c>
      <c r="D10" s="50" t="n">
        <f aca="false">Item7!F3</f>
        <v>500</v>
      </c>
      <c r="E10" s="52" t="n">
        <f aca="false">Item7!D22</f>
        <v>6.9525</v>
      </c>
      <c r="F10" s="53" t="n">
        <f aca="false">(ROUND(E10,2)*D10)</f>
        <v>3475</v>
      </c>
      <c r="G10" s="54" t="str">
        <f aca="false">IF(F10&gt;80000,"necessária a subdivisão deste item em cotas!","")</f>
        <v/>
      </c>
    </row>
    <row r="11" customFormat="false" ht="114.75" hidden="false" customHeight="false" outlineLevel="0" collapsed="false">
      <c r="A11" s="50" t="n">
        <v>8</v>
      </c>
      <c r="B11" s="51" t="str">
        <f aca="false">Item8!B3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1" s="50" t="str">
        <f aca="false">Item8!E3</f>
        <v>unidade</v>
      </c>
      <c r="D11" s="50" t="n">
        <f aca="false">Item8!F3</f>
        <v>500</v>
      </c>
      <c r="E11" s="52" t="n">
        <f aca="false">Item8!D22</f>
        <v>7.0775</v>
      </c>
      <c r="F11" s="53" t="n">
        <f aca="false">(ROUND(E11,2)*D11)</f>
        <v>3540</v>
      </c>
      <c r="G11" s="54" t="str">
        <f aca="false">IF(F11&gt;80000,"necessária a subdivisão deste item em cotas!","")</f>
        <v/>
      </c>
    </row>
    <row r="12" customFormat="false" ht="127.5" hidden="false" customHeight="false" outlineLevel="0" collapsed="false">
      <c r="A12" s="50" t="n">
        <v>9</v>
      </c>
      <c r="B12" s="51" t="str">
        <f aca="false">Item9!B3</f>
        <v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v>
      </c>
      <c r="C12" s="50" t="str">
        <f aca="false">Item9!E3</f>
        <v>unidade</v>
      </c>
      <c r="D12" s="50" t="n">
        <f aca="false">Item9!F3</f>
        <v>250</v>
      </c>
      <c r="E12" s="52" t="n">
        <f aca="false">Item9!D22</f>
        <v>37.805</v>
      </c>
      <c r="F12" s="53" t="n">
        <f aca="false">(ROUND(E12,2)*D12)</f>
        <v>9452.5</v>
      </c>
      <c r="G12" s="54" t="str">
        <f aca="false">IF(F12&gt;80000,"necessária a subdivisão deste item em cotas!","")</f>
        <v/>
      </c>
    </row>
    <row r="13" customFormat="false" ht="89.25" hidden="false" customHeight="false" outlineLevel="0" collapsed="false">
      <c r="A13" s="50" t="n">
        <v>10</v>
      </c>
      <c r="B13" s="51" t="str">
        <f aca="false">Item10!B3</f>
        <v>CARTILHA: Capa e Miolo:
• papel couche liso l50 gr, branco;
• impressão offset 4 X 4;
• acabamento com 2 grampos;
• dimensões: l80 mm X l80 mm (fechado) e l80 mm X 360
mm (aberto);
• aproximadamente 30 páginas;</v>
      </c>
      <c r="C13" s="50" t="str">
        <f aca="false">Item10!E3</f>
        <v>unidade</v>
      </c>
      <c r="D13" s="50" t="n">
        <f aca="false">Item10!F3</f>
        <v>3000</v>
      </c>
      <c r="E13" s="52" t="n">
        <f aca="false">Item10!D22</f>
        <v>1.42</v>
      </c>
      <c r="F13" s="53" t="n">
        <f aca="false">(ROUND(E13,2)*D13)</f>
        <v>4260</v>
      </c>
      <c r="G13" s="54" t="str">
        <f aca="false">IF(F13&gt;80000,"necessária a subdivisão deste item em cotas!","")</f>
        <v/>
      </c>
    </row>
    <row r="14" customFormat="false" ht="165.75" hidden="false" customHeight="false" outlineLevel="0" collapsed="false">
      <c r="A14" s="50" t="n">
        <v>11</v>
      </c>
      <c r="B14" s="51" t="str">
        <f aca="false">Item11!B3</f>
        <v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v>
      </c>
      <c r="C14" s="50" t="str">
        <f aca="false">Item11!E3</f>
        <v>unidade</v>
      </c>
      <c r="D14" s="50" t="n">
        <f aca="false">Item11!F3</f>
        <v>3000</v>
      </c>
      <c r="E14" s="52" t="n">
        <f aca="false">Item11!D22</f>
        <v>1.435</v>
      </c>
      <c r="F14" s="53" t="n">
        <f aca="false">(ROUND(E14,2)*D14)</f>
        <v>4320</v>
      </c>
      <c r="G14" s="54" t="str">
        <f aca="false">IF(F14&gt;80000,"necessária a subdivisão deste item em cotas!","")</f>
        <v/>
      </c>
    </row>
    <row r="15" customFormat="false" ht="127.5" hidden="false" customHeight="false" outlineLevel="0" collapsed="false">
      <c r="A15" s="50" t="n">
        <v>12</v>
      </c>
      <c r="B15" s="51" t="str">
        <f aca="false">Item12!B3</f>
        <v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v>
      </c>
      <c r="C15" s="50" t="str">
        <f aca="false">Item12!E3</f>
        <v>unidade</v>
      </c>
      <c r="D15" s="50" t="n">
        <f aca="false">Item12!F3</f>
        <v>1000</v>
      </c>
      <c r="E15" s="52" t="n">
        <f aca="false">Item12!D22</f>
        <v>1.59333333333333</v>
      </c>
      <c r="F15" s="53" t="n">
        <f aca="false">(ROUND(E15,2)*D15)</f>
        <v>1590</v>
      </c>
      <c r="G15" s="54" t="str">
        <f aca="false">IF(F15&gt;80000,"necessária a subdivisão deste item em cotas!","")</f>
        <v/>
      </c>
    </row>
    <row r="16" customFormat="false" ht="127.5" hidden="false" customHeight="false" outlineLevel="0" collapsed="false">
      <c r="A16" s="50" t="n">
        <v>13</v>
      </c>
      <c r="B16" s="51" t="str">
        <f aca="false">Item13!B3</f>
        <v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v>
      </c>
      <c r="C16" s="50" t="str">
        <f aca="false">Item13!E3</f>
        <v>unidade</v>
      </c>
      <c r="D16" s="50" t="n">
        <f aca="false">Item13!F3</f>
        <v>300</v>
      </c>
      <c r="E16" s="52" t="n">
        <f aca="false">Item13!D22</f>
        <v>9.81</v>
      </c>
      <c r="F16" s="53" t="n">
        <f aca="false">(ROUND(E16,2)*D16)</f>
        <v>2943</v>
      </c>
      <c r="G16" s="54"/>
    </row>
    <row r="17" customFormat="false" ht="127.5" hidden="false" customHeight="false" outlineLevel="0" collapsed="false">
      <c r="A17" s="50" t="n">
        <v>14</v>
      </c>
      <c r="B17" s="51" t="str">
        <f aca="false">Item14!B3</f>
        <v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v>
      </c>
      <c r="C17" s="50" t="str">
        <f aca="false">Item14!E3</f>
        <v>unidade</v>
      </c>
      <c r="D17" s="50" t="n">
        <f aca="false">Item14!F3</f>
        <v>200</v>
      </c>
      <c r="E17" s="52" t="n">
        <f aca="false">Item14!D22</f>
        <v>11.6366666666667</v>
      </c>
      <c r="F17" s="53" t="n">
        <f aca="false">(ROUND(E17,2)*D17)</f>
        <v>2328</v>
      </c>
      <c r="G17" s="54"/>
    </row>
    <row r="18" customFormat="false" ht="127.5" hidden="false" customHeight="false" outlineLevel="0" collapsed="false">
      <c r="A18" s="50" t="n">
        <v>15</v>
      </c>
      <c r="B18" s="51" t="str">
        <f aca="false">Item15!B3</f>
        <v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v>
      </c>
      <c r="C18" s="50" t="str">
        <f aca="false">Item15!E3</f>
        <v>unidade</v>
      </c>
      <c r="D18" s="50" t="n">
        <f aca="false">Item15!F3</f>
        <v>200</v>
      </c>
      <c r="E18" s="52" t="n">
        <f aca="false">Item15!D22</f>
        <v>9.1525</v>
      </c>
      <c r="F18" s="53" t="n">
        <f aca="false">(ROUND(E18,2)*D18)</f>
        <v>1830</v>
      </c>
      <c r="G18" s="54"/>
    </row>
    <row r="19" customFormat="false" ht="127.5" hidden="false" customHeight="false" outlineLevel="0" collapsed="false">
      <c r="A19" s="50" t="n">
        <v>16</v>
      </c>
      <c r="B19" s="51" t="str">
        <f aca="false">Item16!B3</f>
        <v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v>
      </c>
      <c r="C19" s="50" t="str">
        <f aca="false">Item16!E3</f>
        <v>unidade</v>
      </c>
      <c r="D19" s="50" t="n">
        <f aca="false">Item16!F3</f>
        <v>100</v>
      </c>
      <c r="E19" s="52" t="n">
        <f aca="false">Item16!D22</f>
        <v>14.8125</v>
      </c>
      <c r="F19" s="53" t="n">
        <f aca="false">(ROUND(E19,2)*D19)</f>
        <v>1481</v>
      </c>
      <c r="G19" s="54"/>
    </row>
    <row r="20" customFormat="false" ht="15.75" hidden="false" customHeight="true" outlineLevel="0" collapsed="false">
      <c r="A20" s="48" t="s">
        <v>135</v>
      </c>
      <c r="B20" s="48"/>
      <c r="C20" s="48"/>
      <c r="D20" s="48"/>
      <c r="E20" s="48"/>
      <c r="F20" s="55" t="n">
        <f aca="false">SUM(F4:F19)</f>
        <v>77014.5</v>
      </c>
      <c r="G20" s="54"/>
    </row>
    <row r="21" customFormat="false" ht="15.75" hidden="false" customHeight="false" outlineLevel="0" collapsed="false">
      <c r="A21" s="56"/>
      <c r="B21" s="56"/>
      <c r="C21" s="56"/>
      <c r="D21" s="56"/>
      <c r="E21" s="56"/>
      <c r="F21" s="57"/>
      <c r="G21" s="54"/>
    </row>
    <row r="22" customFormat="false" ht="15.75" hidden="false" customHeight="true" outlineLevel="0" collapsed="false">
      <c r="A22" s="48" t="s">
        <v>136</v>
      </c>
      <c r="B22" s="48"/>
      <c r="C22" s="48"/>
      <c r="D22" s="48"/>
      <c r="E22" s="48"/>
      <c r="F22" s="48"/>
      <c r="G22" s="54"/>
    </row>
    <row r="23" customFormat="false" ht="25.5" hidden="false" customHeight="false" outlineLevel="0" collapsed="false">
      <c r="A23" s="50" t="n">
        <v>17</v>
      </c>
      <c r="B23" s="51" t="str">
        <f aca="false">Item17!B3</f>
        <v>CARTÃO: • dimensões: 55 mm X 95 mm.
• lâmina em 1 X 0 cores em Opaline 180 g..</v>
      </c>
      <c r="C23" s="50" t="str">
        <f aca="false">Item17!E3</f>
        <v>unidade</v>
      </c>
      <c r="D23" s="50" t="n">
        <f aca="false">Item17!F3</f>
        <v>8000</v>
      </c>
      <c r="E23" s="52" t="n">
        <f aca="false">Item17!D22</f>
        <v>0.133333333333333</v>
      </c>
      <c r="F23" s="53" t="n">
        <f aca="false">(ROUND(E23,2)*D23)</f>
        <v>1040</v>
      </c>
      <c r="G23" s="54"/>
    </row>
    <row r="24" customFormat="false" ht="38.25" hidden="false" customHeight="false" outlineLevel="0" collapsed="false">
      <c r="A24" s="50" t="n">
        <v>18</v>
      </c>
      <c r="B24" s="51" t="str">
        <f aca="false">Item18!B3</f>
        <v>CARTÃO: • dimensões: 55 mm X 95 mm.
• lâmina em 4 X 0 cores em Opaline 180 g.
Unidade</v>
      </c>
      <c r="C24" s="50" t="str">
        <f aca="false">Item18!E3</f>
        <v>unidade</v>
      </c>
      <c r="D24" s="50" t="n">
        <f aca="false">Item18!F3</f>
        <v>3000</v>
      </c>
      <c r="E24" s="52" t="n">
        <f aca="false">Item18!D22</f>
        <v>0.223</v>
      </c>
      <c r="F24" s="53" t="n">
        <f aca="false">(ROUND(E24,2)*D24)</f>
        <v>660</v>
      </c>
      <c r="G24" s="54"/>
    </row>
    <row r="25" customFormat="false" ht="25.5" hidden="false" customHeight="false" outlineLevel="0" collapsed="false">
      <c r="A25" s="50" t="n">
        <v>19</v>
      </c>
      <c r="B25" s="51" t="str">
        <f aca="false">Item19!B3</f>
        <v>CARTÃO: • dimensões: 102 mm X 152 mm;
• lâminas em 4 X 0 cores em couche fosco 240 g.;</v>
      </c>
      <c r="C25" s="50" t="str">
        <f aca="false">Item19!E3</f>
        <v>unidade</v>
      </c>
      <c r="D25" s="50" t="n">
        <f aca="false">Item19!F3</f>
        <v>1000</v>
      </c>
      <c r="E25" s="52" t="n">
        <f aca="false">Item19!D22</f>
        <v>0.53</v>
      </c>
      <c r="F25" s="53" t="n">
        <f aca="false">(ROUND(E25,2)*D25)</f>
        <v>530</v>
      </c>
      <c r="G25" s="54"/>
    </row>
    <row r="26" customFormat="false" ht="51" hidden="false" customHeight="false" outlineLevel="0" collapsed="false">
      <c r="A26" s="50" t="n">
        <v>20</v>
      </c>
      <c r="B26" s="51" t="str">
        <f aca="false">Item20!B3</f>
        <v>PASTA: • dimensões: 450 mm X 320 mm (aberto);
• 1 dobra e bolso interno;
• impresso 4 X 0;
• cartão supremo 250 gr com plastificação;</v>
      </c>
      <c r="C26" s="50" t="str">
        <f aca="false">Item20!E3</f>
        <v>unidade</v>
      </c>
      <c r="D26" s="50" t="n">
        <f aca="false">Item20!F3</f>
        <v>4000</v>
      </c>
      <c r="E26" s="52" t="n">
        <f aca="false">Item20!D22</f>
        <v>1.05</v>
      </c>
      <c r="F26" s="53" t="n">
        <f aca="false">(ROUND(E26,2)*D26)</f>
        <v>4200</v>
      </c>
      <c r="G26" s="54"/>
    </row>
    <row r="27" customFormat="false" ht="38.25" hidden="false" customHeight="false" outlineLevel="0" collapsed="false">
      <c r="A27" s="50" t="n">
        <v>21</v>
      </c>
      <c r="B27" s="51" t="str">
        <f aca="false">Item21!B3</f>
        <v>PASTA: • dimensões 325 mm X 474 mm (aberto);
• lâminas em 1 X 0 cores em OffSet 280 g;
• 1 dobra</v>
      </c>
      <c r="C27" s="50" t="str">
        <f aca="false">Item21!E3</f>
        <v>unidade</v>
      </c>
      <c r="D27" s="50" t="n">
        <f aca="false">Item21!F3</f>
        <v>10000</v>
      </c>
      <c r="E27" s="52" t="n">
        <f aca="false">Item21!D22</f>
        <v>0.573333333333333</v>
      </c>
      <c r="F27" s="53" t="n">
        <f aca="false">(ROUND(E27,2)*D27)</f>
        <v>5700</v>
      </c>
      <c r="G27" s="54"/>
    </row>
    <row r="28" customFormat="false" ht="25.5" hidden="false" customHeight="false" outlineLevel="0" collapsed="false">
      <c r="A28" s="50" t="n">
        <v>22</v>
      </c>
      <c r="B28" s="51" t="str">
        <f aca="false">Item22!B3</f>
        <v>CARTAZ: • dimensões: 297 mm X 420 mm;
• lâminas em 4 X 0 cores em couche liso 150 g;</v>
      </c>
      <c r="C28" s="50" t="str">
        <f aca="false">Item22!E3</f>
        <v>unidade</v>
      </c>
      <c r="D28" s="50" t="n">
        <f aca="false">Item22!F3</f>
        <v>4000</v>
      </c>
      <c r="E28" s="52" t="n">
        <f aca="false">Item22!D22</f>
        <v>0.46</v>
      </c>
      <c r="F28" s="53" t="n">
        <f aca="false">(ROUND(E28,2)*D28)</f>
        <v>1840</v>
      </c>
      <c r="G28" s="54"/>
    </row>
    <row r="29" customFormat="false" ht="25.5" hidden="false" customHeight="false" outlineLevel="0" collapsed="false">
      <c r="A29" s="50" t="n">
        <v>23</v>
      </c>
      <c r="B29" s="51" t="str">
        <f aca="false">Item23!B3</f>
        <v>CARTAZ: • dimensões: 420 mm X 600 mm;
• lâminas em 4 X 0 cores em couche liso 150 g;</v>
      </c>
      <c r="C29" s="50" t="str">
        <f aca="false">Item23!E3</f>
        <v>unidade</v>
      </c>
      <c r="D29" s="50" t="n">
        <f aca="false">Item23!F3</f>
        <v>1000</v>
      </c>
      <c r="E29" s="52" t="n">
        <f aca="false">Item23!D22</f>
        <v>1.165</v>
      </c>
      <c r="F29" s="53" t="n">
        <f aca="false">(ROUND(E29,2)*D29)</f>
        <v>1170</v>
      </c>
      <c r="G29" s="54"/>
    </row>
    <row r="30" customFormat="false" ht="25.5" hidden="false" customHeight="false" outlineLevel="0" collapsed="false">
      <c r="A30" s="50" t="n">
        <v>24</v>
      </c>
      <c r="B30" s="51" t="str">
        <f aca="false">Item24!B3</f>
        <v>CARTAZ: • dimensões: 285 mm X 410 mm;
• lâminas em 4 X 0 cores em couche liso 150 g;</v>
      </c>
      <c r="C30" s="50" t="str">
        <f aca="false">Item24!E3</f>
        <v>unidade</v>
      </c>
      <c r="D30" s="50" t="n">
        <f aca="false">Item24!F3</f>
        <v>1000</v>
      </c>
      <c r="E30" s="52" t="n">
        <f aca="false">Item24!D22</f>
        <v>0.815</v>
      </c>
      <c r="F30" s="53" t="n">
        <f aca="false">(ROUND(E30,2)*D30)</f>
        <v>820</v>
      </c>
      <c r="G30" s="54"/>
    </row>
    <row r="31" customFormat="false" ht="25.5" hidden="false" customHeight="false" outlineLevel="0" collapsed="false">
      <c r="A31" s="50" t="n">
        <v>25</v>
      </c>
      <c r="B31" s="51" t="str">
        <f aca="false">Item25!B3</f>
        <v>CARTAZ: • dimensões: 400 mm X 580 mm;
• lâminas em 4 X 0 cores em couche liso 150 g.</v>
      </c>
      <c r="C31" s="50" t="str">
        <f aca="false">Item25!E3</f>
        <v>unidade</v>
      </c>
      <c r="D31" s="50" t="n">
        <f aca="false">Item25!F3</f>
        <v>1000</v>
      </c>
      <c r="E31" s="52" t="n">
        <f aca="false">Item25!D22</f>
        <v>0.9075</v>
      </c>
      <c r="F31" s="53" t="n">
        <f aca="false">(ROUND(E31,2)*D31)</f>
        <v>910</v>
      </c>
      <c r="G31" s="54"/>
    </row>
    <row r="32" customFormat="false" ht="25.5" hidden="false" customHeight="false" outlineLevel="0" collapsed="false">
      <c r="A32" s="50" t="n">
        <v>26</v>
      </c>
      <c r="B32" s="51" t="str">
        <f aca="false">Item26!B3</f>
        <v>CARTAZ: • dimensões: 210 mm X 297 mm;
• lâminas em 4 X 0 cores em couche liso 150 g.</v>
      </c>
      <c r="C32" s="50" t="str">
        <f aca="false">Item26!E3</f>
        <v>unidade</v>
      </c>
      <c r="D32" s="50" t="n">
        <f aca="false">Item26!F3</f>
        <v>1000</v>
      </c>
      <c r="E32" s="52" t="n">
        <f aca="false">Item26!D22</f>
        <v>0.8575</v>
      </c>
      <c r="F32" s="53" t="n">
        <f aca="false">(ROUND(E32,2)*D32)</f>
        <v>860</v>
      </c>
      <c r="G32" s="54"/>
    </row>
    <row r="33" customFormat="false" ht="63.75" hidden="false" customHeight="false" outlineLevel="0" collapsed="false">
      <c r="A33" s="50" t="n">
        <v>27</v>
      </c>
      <c r="B33" s="51" t="str">
        <f aca="false">Item27!B3</f>
        <v>CONVITE: • dimensões: 287 mm X 410 mm;
• 2 dobras;
• lâminas em 4 X 4 cores em couche fosco 240 g, com
laminação fosca;
• com verniz localizado;</v>
      </c>
      <c r="C33" s="50" t="str">
        <f aca="false">Item27!E3</f>
        <v>unidade</v>
      </c>
      <c r="D33" s="50" t="n">
        <f aca="false">Item27!F3</f>
        <v>5000</v>
      </c>
      <c r="E33" s="52" t="n">
        <f aca="false">Item27!D22</f>
        <v>0.96</v>
      </c>
      <c r="F33" s="53" t="n">
        <f aca="false">(ROUND(E33,2)*D33)</f>
        <v>4800</v>
      </c>
      <c r="G33" s="54"/>
    </row>
    <row r="34" customFormat="false" ht="25.5" hidden="false" customHeight="false" outlineLevel="0" collapsed="false">
      <c r="A34" s="50" t="n">
        <v>28</v>
      </c>
      <c r="B34" s="51" t="str">
        <f aca="false">Item28!B3</f>
        <v>CONVITE: • dimensões: 150 mm X 200 mm;
• lâminas em 4 X 0 cores em couche liso 240 g.</v>
      </c>
      <c r="C34" s="50" t="str">
        <f aca="false">Item28!E3</f>
        <v>unidade</v>
      </c>
      <c r="D34" s="50" t="n">
        <f aca="false">Item28!F3</f>
        <v>3000</v>
      </c>
      <c r="E34" s="52" t="n">
        <f aca="false">Item28!D22</f>
        <v>0.37</v>
      </c>
      <c r="F34" s="53" t="n">
        <f aca="false">(ROUND(E34,2)*D34)</f>
        <v>1110</v>
      </c>
      <c r="G34" s="54"/>
    </row>
    <row r="35" customFormat="false" ht="38.25" hidden="false" customHeight="false" outlineLevel="0" collapsed="false">
      <c r="A35" s="50" t="n">
        <v>29</v>
      </c>
      <c r="B35" s="51" t="str">
        <f aca="false">Item29!B3</f>
        <v>ENVELOPE: • dimensões: 168 mm X 225 mm;
• lâminas em 1 X 0 cores, branco, com brasão em alto relevo
290 g;</v>
      </c>
      <c r="C35" s="50" t="str">
        <f aca="false">Item29!E3</f>
        <v>unidade</v>
      </c>
      <c r="D35" s="50" t="n">
        <f aca="false">Item29!F3</f>
        <v>3000</v>
      </c>
      <c r="E35" s="52" t="n">
        <f aca="false">Item29!D22</f>
        <v>0.9925</v>
      </c>
      <c r="F35" s="53" t="n">
        <f aca="false">(ROUND(E35,2)*D35)</f>
        <v>2970</v>
      </c>
      <c r="G35" s="54"/>
    </row>
    <row r="36" customFormat="false" ht="25.5" hidden="false" customHeight="false" outlineLevel="0" collapsed="false">
      <c r="A36" s="50" t="n">
        <v>30</v>
      </c>
      <c r="B36" s="51" t="str">
        <f aca="false">Item30!B3</f>
        <v>ENVELOPE: • dimensões: 105 mm X 158 mm;
• lâminas em 1 X 0 cores, branco, 290 g;</v>
      </c>
      <c r="C36" s="50" t="str">
        <f aca="false">Item30!E3</f>
        <v>unidade</v>
      </c>
      <c r="D36" s="50" t="n">
        <f aca="false">Item30!F3</f>
        <v>1500</v>
      </c>
      <c r="E36" s="52" t="n">
        <f aca="false">Item30!D22</f>
        <v>0.6375</v>
      </c>
      <c r="F36" s="53" t="n">
        <f aca="false">(ROUND(E36,2)*D36)</f>
        <v>960</v>
      </c>
      <c r="G36" s="54"/>
    </row>
    <row r="37" customFormat="false" ht="38.25" hidden="false" customHeight="false" outlineLevel="0" collapsed="false">
      <c r="A37" s="50" t="n">
        <v>31</v>
      </c>
      <c r="B37" s="51" t="str">
        <f aca="false">Item31!B3</f>
        <v>FOLDER: dimensões: 297 mm X 210 mm;
• 2 dobras;
• lâminas em 4 X 4 cores em offset 240 g.;</v>
      </c>
      <c r="C37" s="50" t="str">
        <f aca="false">Item31!E3</f>
        <v>unidade</v>
      </c>
      <c r="D37" s="50" t="n">
        <f aca="false">Item31!F3</f>
        <v>700</v>
      </c>
      <c r="E37" s="52" t="n">
        <f aca="false">Item31!D22</f>
        <v>0.7725</v>
      </c>
      <c r="F37" s="53" t="n">
        <f aca="false">(ROUND(E37,2)*D37)</f>
        <v>539</v>
      </c>
      <c r="G37" s="54"/>
    </row>
    <row r="38" customFormat="false" ht="38.25" hidden="false" customHeight="false" outlineLevel="0" collapsed="false">
      <c r="A38" s="50" t="n">
        <v>32</v>
      </c>
      <c r="B38" s="51" t="str">
        <f aca="false">Item32!B3</f>
        <v>FOLDER: • dimensões: 297 mm X 210 mm;
• 2 dobras;
• lâminas em 4 X 4 cores em couche 180 g.;</v>
      </c>
      <c r="C38" s="50" t="str">
        <f aca="false">Item32!E3</f>
        <v>unidade</v>
      </c>
      <c r="D38" s="50" t="n">
        <f aca="false">Item32!F3</f>
        <v>3000</v>
      </c>
      <c r="E38" s="52" t="n">
        <f aca="false">Item32!D22</f>
        <v>0.496666666666667</v>
      </c>
      <c r="F38" s="53" t="n">
        <f aca="false">(ROUND(E38,2)*D38)</f>
        <v>1500</v>
      </c>
      <c r="G38" s="54"/>
    </row>
    <row r="39" customFormat="false" ht="38.25" hidden="false" customHeight="false" outlineLevel="0" collapsed="false">
      <c r="A39" s="50" t="n">
        <v>33</v>
      </c>
      <c r="B39" s="51" t="str">
        <f aca="false">Item33!B3</f>
        <v>FOLDER: • dimensões: 297 mm X 210 mm;
• 2 dobras;
• lâminas em 4 X 4 cores em reciclato 150 g.;</v>
      </c>
      <c r="C39" s="50" t="str">
        <f aca="false">Item33!E3</f>
        <v>unidade</v>
      </c>
      <c r="D39" s="50" t="n">
        <f aca="false">Item33!F3</f>
        <v>800</v>
      </c>
      <c r="E39" s="52" t="n">
        <f aca="false">Item33!D22</f>
        <v>0.8425</v>
      </c>
      <c r="F39" s="53" t="n">
        <f aca="false">(ROUND(E39,2)*D39)</f>
        <v>672</v>
      </c>
      <c r="G39" s="54"/>
    </row>
    <row r="40" customFormat="false" ht="38.25" hidden="false" customHeight="false" outlineLevel="0" collapsed="false">
      <c r="A40" s="50" t="n">
        <v>34</v>
      </c>
      <c r="B40" s="51" t="str">
        <f aca="false">Item34!B3</f>
        <v>DIVERSOS: Marcador de Livro
• dimensões: 50 mm X 190 mm;
• lâminas em 4 X 4 cores em offset 240 g.com plastificação;</v>
      </c>
      <c r="C40" s="50" t="str">
        <f aca="false">Item34!E3</f>
        <v>unidade</v>
      </c>
      <c r="D40" s="50" t="n">
        <f aca="false">Item34!F3</f>
        <v>3000</v>
      </c>
      <c r="E40" s="52" t="n">
        <f aca="false">Item34!D22</f>
        <v>0.323333333333333</v>
      </c>
      <c r="F40" s="53" t="n">
        <f aca="false">(ROUND(E40,2)*D40)</f>
        <v>960</v>
      </c>
      <c r="G40" s="54"/>
    </row>
    <row r="41" customFormat="false" ht="38.25" hidden="false" customHeight="false" outlineLevel="0" collapsed="false">
      <c r="A41" s="50" t="n">
        <v>35</v>
      </c>
      <c r="B41" s="51" t="str">
        <f aca="false">Item35!B3</f>
        <v>Diploma
• dimensões: 350 mm X 245 mm;
• lâminas em 4 X 0 cores em Opaline 180 g.;</v>
      </c>
      <c r="C41" s="50" t="str">
        <f aca="false">Item35!E3</f>
        <v>unidade</v>
      </c>
      <c r="D41" s="50" t="n">
        <f aca="false">Item35!F3</f>
        <v>10000</v>
      </c>
      <c r="E41" s="52" t="n">
        <f aca="false">Item35!D22</f>
        <v>0.6775</v>
      </c>
      <c r="F41" s="53" t="n">
        <f aca="false">(ROUND(E41,2)*D41)</f>
        <v>6800</v>
      </c>
      <c r="G41" s="54"/>
    </row>
    <row r="42" customFormat="false" ht="114.75" hidden="false" customHeight="false" outlineLevel="0" collapsed="false">
      <c r="A42" s="50" t="n">
        <v>36</v>
      </c>
      <c r="B42" s="51" t="str">
        <f aca="false">Item36!B3</f>
        <v>Bloco
Miolo:
• dimensões: 220 mm X 280 mm;
• aproximadamente 50 páginas (25 folhas);
• páginas em 1 X 0 cores em offset 75;
Capa:
• dimensões: 220 mm X 280 mm (fechado);
• 4 X 0 cores;
• cartão supremo 250 g.;</v>
      </c>
      <c r="C42" s="50" t="str">
        <f aca="false">Item36!E3</f>
        <v>unidade</v>
      </c>
      <c r="D42" s="50" t="n">
        <f aca="false">Item36!F3</f>
        <v>2000</v>
      </c>
      <c r="E42" s="52" t="n">
        <f aca="false">Item36!D22</f>
        <v>1.12666666666667</v>
      </c>
      <c r="F42" s="53" t="n">
        <f aca="false">(ROUND(E42,2)*D42)</f>
        <v>2260</v>
      </c>
      <c r="G42" s="54"/>
    </row>
    <row r="43" customFormat="false" ht="114.75" hidden="false" customHeight="false" outlineLevel="0" collapsed="false">
      <c r="A43" s="50" t="n">
        <v>37</v>
      </c>
      <c r="B43" s="51" t="str">
        <f aca="false">Item37!B3</f>
        <v>Bloco
Miolo:
• dimensões: 160 mm X 220 mm;
• aproximadamente 50 páginas (25 folhas);
• páginas em 1 X 0 cores em papel reciclato 90;
Capa:
• dimensões: 160 mm X 220 mm (fechado);
• 4 X 0 cores;
• papel reciclato 150g</v>
      </c>
      <c r="C43" s="50" t="str">
        <f aca="false">Item37!E3</f>
        <v>unidade</v>
      </c>
      <c r="D43" s="50" t="n">
        <f aca="false">Item37!F3</f>
        <v>1500</v>
      </c>
      <c r="E43" s="52" t="n">
        <f aca="false">Item37!D22</f>
        <v>1.395</v>
      </c>
      <c r="F43" s="53" t="n">
        <f aca="false">(ROUND(E43,2)*D43)</f>
        <v>2100</v>
      </c>
      <c r="G43" s="54"/>
    </row>
    <row r="44" customFormat="false" ht="229.5" hidden="false" customHeight="false" outlineLevel="0" collapsed="false">
      <c r="A44" s="50" t="n">
        <v>38</v>
      </c>
      <c r="B44" s="51" t="str">
        <f aca="false">Item38!B3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v>
      </c>
      <c r="C44" s="50" t="str">
        <f aca="false">Item38!E3</f>
        <v>unidade</v>
      </c>
      <c r="D44" s="50" t="n">
        <f aca="false">Item38!F3</f>
        <v>12</v>
      </c>
      <c r="E44" s="52" t="n">
        <f aca="false">Item38!D22</f>
        <v>720</v>
      </c>
      <c r="F44" s="53" t="n">
        <f aca="false">(ROUND(E44,2)*D44)</f>
        <v>8640</v>
      </c>
      <c r="G44" s="54"/>
    </row>
    <row r="45" customFormat="false" ht="15.75" hidden="false" customHeight="true" outlineLevel="0" collapsed="false">
      <c r="A45" s="48" t="s">
        <v>137</v>
      </c>
      <c r="B45" s="48"/>
      <c r="C45" s="48"/>
      <c r="D45" s="48"/>
      <c r="E45" s="48"/>
      <c r="F45" s="55" t="n">
        <f aca="false">SUM(F23:F44)</f>
        <v>51041</v>
      </c>
      <c r="G45" s="54"/>
    </row>
    <row r="46" customFormat="false" ht="15.75" hidden="false" customHeight="false" outlineLevel="0" collapsed="false">
      <c r="A46" s="56"/>
      <c r="B46" s="56"/>
      <c r="C46" s="56"/>
      <c r="D46" s="56"/>
      <c r="E46" s="56"/>
      <c r="F46" s="57"/>
      <c r="G46" s="54"/>
    </row>
    <row r="47" customFormat="false" ht="15.75" hidden="false" customHeight="true" outlineLevel="0" collapsed="false">
      <c r="A47" s="48" t="s">
        <v>138</v>
      </c>
      <c r="B47" s="48"/>
      <c r="C47" s="48"/>
      <c r="D47" s="48"/>
      <c r="E47" s="48"/>
      <c r="F47" s="48"/>
      <c r="G47" s="54"/>
    </row>
    <row r="48" customFormat="false" ht="191.25" hidden="false" customHeight="false" outlineLevel="0" collapsed="false">
      <c r="A48" s="50" t="n">
        <v>39</v>
      </c>
      <c r="B48" s="51" t="str">
        <f aca="false">Item39!B3</f>
        <v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v>
      </c>
      <c r="C48" s="50" t="str">
        <f aca="false">Item39!E3</f>
        <v>unidade</v>
      </c>
      <c r="D48" s="50" t="n">
        <f aca="false">Item39!F3</f>
        <v>3000</v>
      </c>
      <c r="E48" s="52" t="n">
        <f aca="false">Item39!D22</f>
        <v>14.2825</v>
      </c>
      <c r="F48" s="53" t="n">
        <f aca="false">(ROUND(E48,2)*D48)</f>
        <v>42840</v>
      </c>
      <c r="G48" s="54"/>
    </row>
    <row r="49" customFormat="false" ht="127.5" hidden="false" customHeight="false" outlineLevel="0" collapsed="false">
      <c r="A49" s="50" t="n">
        <v>40</v>
      </c>
      <c r="B49" s="51" t="str">
        <f aca="false">Item40!B3</f>
        <v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v>
      </c>
      <c r="C49" s="50" t="str">
        <f aca="false">Item40!E3</f>
        <v>unidade</v>
      </c>
      <c r="D49" s="50" t="n">
        <f aca="false">Item40!F3</f>
        <v>2400</v>
      </c>
      <c r="E49" s="52" t="n">
        <f aca="false">Item40!D22</f>
        <v>3.1275</v>
      </c>
      <c r="F49" s="53" t="n">
        <f aca="false">(ROUND(E49,2)*D49)</f>
        <v>7512</v>
      </c>
      <c r="G49" s="54"/>
    </row>
    <row r="50" customFormat="false" ht="63.75" hidden="false" customHeight="false" outlineLevel="0" collapsed="false">
      <c r="A50" s="50" t="n">
        <v>41</v>
      </c>
      <c r="B50" s="51" t="str">
        <f aca="false">Item41!B3</f>
        <v>Crachá
• dimensões 110 mm X 150 mm;
• lâminas em 4 X 0 cores em Couche fosco 300g.
• plastificado;
• cordão branco;</v>
      </c>
      <c r="C50" s="50" t="str">
        <f aca="false">Item41!E3</f>
        <v>unidade</v>
      </c>
      <c r="D50" s="50" t="n">
        <f aca="false">Item41!F3</f>
        <v>1200</v>
      </c>
      <c r="E50" s="52" t="n">
        <f aca="false">Item41!D22</f>
        <v>0.99</v>
      </c>
      <c r="F50" s="53" t="n">
        <f aca="false">(ROUND(E50,2)*D50)</f>
        <v>1188</v>
      </c>
      <c r="G50" s="54"/>
    </row>
    <row r="51" customFormat="false" ht="15.75" hidden="false" customHeight="true" outlineLevel="0" collapsed="false">
      <c r="A51" s="48" t="s">
        <v>139</v>
      </c>
      <c r="B51" s="48"/>
      <c r="C51" s="48"/>
      <c r="D51" s="48"/>
      <c r="E51" s="48"/>
      <c r="F51" s="55" t="n">
        <f aca="false">SUM(F48:F50)</f>
        <v>51540</v>
      </c>
      <c r="G51" s="54"/>
    </row>
    <row r="52" customFormat="false" ht="15.75" hidden="false" customHeight="false" outlineLevel="0" collapsed="false">
      <c r="A52" s="56"/>
      <c r="B52" s="56"/>
      <c r="C52" s="56"/>
      <c r="D52" s="56"/>
      <c r="E52" s="56"/>
      <c r="F52" s="57"/>
      <c r="G52" s="54"/>
    </row>
    <row r="53" customFormat="false" ht="15.75" hidden="false" customHeight="true" outlineLevel="0" collapsed="false">
      <c r="A53" s="48" t="s">
        <v>140</v>
      </c>
      <c r="B53" s="48"/>
      <c r="C53" s="48"/>
      <c r="D53" s="48"/>
      <c r="E53" s="48"/>
      <c r="F53" s="55" t="n">
        <f aca="false">F20+F45+F51</f>
        <v>179595.5</v>
      </c>
    </row>
  </sheetData>
  <mergeCells count="8">
    <mergeCell ref="A1:F1"/>
    <mergeCell ref="A3:F3"/>
    <mergeCell ref="A20:E20"/>
    <mergeCell ref="A22:F22"/>
    <mergeCell ref="A45:E45"/>
    <mergeCell ref="A47:F47"/>
    <mergeCell ref="A51:E51"/>
    <mergeCell ref="A53:E5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85"/>
  <sheetViews>
    <sheetView showFormulas="false" showGridLines="true" showRowColHeaders="true" showZeros="true" rightToLeft="false" tabSelected="false" showOutlineSymbols="true" defaultGridColor="true" view="pageBreakPreview" topLeftCell="A83" colorId="64" zoomScale="100" zoomScaleNormal="100" zoomScalePageLayoutView="100" workbookViewId="0">
      <selection pane="topLeft" activeCell="F93" activeCellId="0" sqref="F93"/>
    </sheetView>
  </sheetViews>
  <sheetFormatPr defaultRowHeight="12.75" zeroHeight="false" outlineLevelRow="0" outlineLevelCol="0"/>
  <cols>
    <col collapsed="false" customWidth="true" hidden="false" outlineLevel="0" max="1" min="1" style="46" width="9.14"/>
    <col collapsed="false" customWidth="true" hidden="false" outlineLevel="0" max="2" min="2" style="46" width="86.85"/>
    <col collapsed="false" customWidth="true" hidden="false" outlineLevel="0" max="5" min="3" style="46" width="13.29"/>
    <col collapsed="false" customWidth="true" hidden="false" outlineLevel="0" max="6" min="6" style="46" width="17.42"/>
    <col collapsed="false" customWidth="true" hidden="false" outlineLevel="0" max="14" min="7" style="47" width="9.14"/>
    <col collapsed="false" customWidth="true" hidden="false" outlineLevel="0" max="1025" min="15" style="46" width="9.14"/>
  </cols>
  <sheetData>
    <row r="1" customFormat="false" ht="15.75" hidden="false" customHeight="true" outlineLevel="0" collapsed="false">
      <c r="A1" s="48" t="s">
        <v>141</v>
      </c>
      <c r="B1" s="48"/>
      <c r="C1" s="48"/>
      <c r="D1" s="48"/>
      <c r="E1" s="48"/>
      <c r="F1" s="48"/>
    </row>
    <row r="2" s="47" customFormat="true" ht="25.5" hidden="false" customHeight="false" outlineLevel="0" collapsed="false">
      <c r="A2" s="5" t="s">
        <v>128</v>
      </c>
      <c r="B2" s="5" t="s">
        <v>129</v>
      </c>
      <c r="C2" s="5" t="s">
        <v>130</v>
      </c>
      <c r="D2" s="5" t="s">
        <v>131</v>
      </c>
      <c r="E2" s="5" t="s">
        <v>132</v>
      </c>
      <c r="F2" s="49" t="s">
        <v>133</v>
      </c>
    </row>
    <row r="3" s="47" customFormat="true" ht="17.25" hidden="false" customHeight="false" outlineLevel="0" collapsed="false">
      <c r="A3" s="5" t="s">
        <v>142</v>
      </c>
      <c r="B3" s="58" t="str">
        <f aca="false">INDEX(Item1!G3:G17,MATCH(E4,Item1!H3:H17,0))</f>
        <v>TAVARES &amp; TAVARES EMPREENDIMENTOS</v>
      </c>
      <c r="C3" s="58"/>
      <c r="D3" s="58"/>
      <c r="E3" s="58"/>
      <c r="F3" s="58"/>
    </row>
    <row r="4" s="47" customFormat="true" ht="114.75" hidden="false" customHeight="false" outlineLevel="0" collapsed="false">
      <c r="A4" s="50" t="n">
        <v>1</v>
      </c>
      <c r="B4" s="51" t="str">
        <f aca="false">Item1!B3</f>
        <v>LIVRO: Miolo:
• dimensões: 15,5 mm X 22,5 mm (fechado);
• aproximadamente 800 páginas (400 folhas);
• 1 X 1 preta; papel offset 75 gr., alta alvura;
• acabamento colado;
Capa:
• dimensões:15,5 mm X 22,5 mm (fechada);
• 4 X 0;
• papel 250 gr., supremo, plastificada, com lombada</v>
      </c>
      <c r="C4" s="50" t="str">
        <f aca="false">Item1!E3</f>
        <v>unidade</v>
      </c>
      <c r="D4" s="50" t="n">
        <f aca="false">Item1!F3</f>
        <v>500</v>
      </c>
      <c r="E4" s="52" t="n">
        <f aca="false">MIN(Item1!H3:H17)</f>
        <v>20.5</v>
      </c>
      <c r="F4" s="53" t="n">
        <f aca="false">(ROUND(E4,2)*D4)</f>
        <v>10250</v>
      </c>
      <c r="G4" s="54" t="str">
        <f aca="false">IF(F4&gt;80000,"necessária a subdivisão deste item em cotas!","")</f>
        <v/>
      </c>
    </row>
    <row r="5" s="47" customFormat="true" ht="17.25" hidden="false" customHeight="false" outlineLevel="0" collapsed="false">
      <c r="A5" s="5" t="s">
        <v>142</v>
      </c>
      <c r="B5" s="58" t="str">
        <f aca="false">INDEX(Item2!G3:G17,MATCH(E6,Item2!H3:H17,0))</f>
        <v>PRINT GRAF-GRÁFICA E EDITORA</v>
      </c>
      <c r="C5" s="58"/>
      <c r="D5" s="58"/>
      <c r="E5" s="58"/>
      <c r="F5" s="58"/>
      <c r="G5" s="54" t="str">
        <f aca="false">IF(F6&gt;80000,"necessária a subdivisão deste item em cotas!","")</f>
        <v/>
      </c>
    </row>
    <row r="6" s="47" customFormat="true" ht="102" hidden="false" customHeight="false" outlineLevel="0" collapsed="false">
      <c r="A6" s="50" t="n">
        <v>2</v>
      </c>
      <c r="B6" s="51" t="str">
        <f aca="false">Item2!B3</f>
        <v>LIVRO: Miolo:
• dimensões: 210 mm X 297 mm (fechado);
• aproximadamente 60 páginas (30 folhas);
• 4 X 4; papel couche 120g.;
Capa:
• dimensões:210 mm X 297 mm (fechada);
• 4 X 0;
• papel reciclato 220g;</v>
      </c>
      <c r="C6" s="50" t="str">
        <f aca="false">Item2!E3</f>
        <v>unidade</v>
      </c>
      <c r="D6" s="50" t="n">
        <f aca="false">Item2!F3</f>
        <v>1000</v>
      </c>
      <c r="E6" s="52" t="n">
        <f aca="false">MIN(Item2!H3:H17)</f>
        <v>5.28</v>
      </c>
      <c r="F6" s="53" t="n">
        <f aca="false">(ROUND(E6,2)*D6)</f>
        <v>5280</v>
      </c>
      <c r="G6" s="54" t="str">
        <f aca="false">IF(F8&gt;80000,"necessária a subdivisão deste item em cotas!","")</f>
        <v/>
      </c>
    </row>
    <row r="7" s="47" customFormat="true" ht="17.25" hidden="false" customHeight="false" outlineLevel="0" collapsed="false">
      <c r="A7" s="5" t="s">
        <v>142</v>
      </c>
      <c r="B7" s="58" t="str">
        <f aca="false">INDEX(Item3!G3:G17,MATCH(E8,Item3!H3:H17,0))</f>
        <v>IMPRESSÃOBIGRAF</v>
      </c>
      <c r="C7" s="58"/>
      <c r="D7" s="58"/>
      <c r="E7" s="58"/>
      <c r="F7" s="58"/>
      <c r="G7" s="54" t="str">
        <f aca="false">IF(F10&gt;80000,"necessária a subdivisão deste item em cotas!","")</f>
        <v/>
      </c>
    </row>
    <row r="8" s="47" customFormat="true" ht="140.25" hidden="false" customHeight="false" outlineLevel="0" collapsed="false">
      <c r="A8" s="50" t="n">
        <v>3</v>
      </c>
      <c r="B8" s="51" t="str">
        <f aca="false">Item3!B3</f>
        <v>LIVRO: Miolo:
• dimensões: 170 mm X 240 mm (fechado);
• aproximadamente 700 páginas (350 folhas);
• l X 1 preta; papel offset 75 gr., alta alvura;
• acabamento costurado e colado;
Capa:
• dimensões: 175 mm X 245 mm (fechada);
• com lombada e com orelha;
• 4 X 0 cores (policromia);
• cartão supremo 300g, com guarda;
• laminação fosca com verniz localizado.</v>
      </c>
      <c r="C8" s="50" t="str">
        <f aca="false">Item3!E3</f>
        <v>unidade</v>
      </c>
      <c r="D8" s="50" t="n">
        <f aca="false">Item3!F3</f>
        <v>1000</v>
      </c>
      <c r="E8" s="52" t="n">
        <f aca="false">MIN(Item3!H3:H17)</f>
        <v>11.27</v>
      </c>
      <c r="F8" s="53" t="n">
        <f aca="false">(ROUND(E8,2)*D8)</f>
        <v>11270</v>
      </c>
      <c r="G8" s="54" t="str">
        <f aca="false">IF(F12&gt;80000,"necessária a subdivisão deste item em cotas!","")</f>
        <v/>
      </c>
    </row>
    <row r="9" s="47" customFormat="true" ht="17.25" hidden="false" customHeight="false" outlineLevel="0" collapsed="false">
      <c r="A9" s="5" t="s">
        <v>142</v>
      </c>
      <c r="B9" s="58" t="str">
        <f aca="false">INDEX(Item4!G3:G17,MATCH(E10,Item4!H3:H17,0))</f>
        <v>IMPRESSÃOBIGRAF</v>
      </c>
      <c r="C9" s="58"/>
      <c r="D9" s="58"/>
      <c r="E9" s="58"/>
      <c r="F9" s="58"/>
      <c r="G9" s="54" t="str">
        <f aca="false">IF(F14&gt;80000,"necessária a subdivisão deste item em cotas!","")</f>
        <v/>
      </c>
    </row>
    <row r="10" s="47" customFormat="true" ht="127.5" hidden="false" customHeight="false" outlineLevel="0" collapsed="false">
      <c r="A10" s="50" t="n">
        <v>4</v>
      </c>
      <c r="B10" s="51" t="str">
        <f aca="false">Item4!B3</f>
        <v>LIVRO: Capa:
• dimensões: 420 mm X 2l0 mm (aberto);
• 1 dobra;
• impressão 4X0;
• Papel reciclato 220g;
Miolo:
• dimensões: 297 mm X 2l0 mm;
• Aproximadamente 60 páginas (30 folhas);
• impressão 4X4;
• Papel reciclato 120g;</v>
      </c>
      <c r="C10" s="50" t="str">
        <f aca="false">Item4!E3</f>
        <v>unidade</v>
      </c>
      <c r="D10" s="50" t="n">
        <f aca="false">Item4!F3</f>
        <v>600</v>
      </c>
      <c r="E10" s="52" t="n">
        <f aca="false">MIN(Item4!H3:H17)</f>
        <v>6.15</v>
      </c>
      <c r="F10" s="53" t="n">
        <f aca="false">(ROUND(E10,2)*D10)</f>
        <v>3690</v>
      </c>
      <c r="G10" s="54" t="str">
        <f aca="false">IF(F16&gt;80000,"necessária a subdivisão deste item em cotas!","")</f>
        <v/>
      </c>
    </row>
    <row r="11" s="47" customFormat="true" ht="17.25" hidden="false" customHeight="false" outlineLevel="0" collapsed="false">
      <c r="A11" s="5" t="s">
        <v>142</v>
      </c>
      <c r="B11" s="58" t="str">
        <f aca="false">INDEX(Item5!G3:G17,MATCH(E12,Item5!H3:H17,0))</f>
        <v>PRINT GRAF-GRÁFICA E EDITORA</v>
      </c>
      <c r="C11" s="58"/>
      <c r="D11" s="58"/>
      <c r="E11" s="58"/>
      <c r="F11" s="58"/>
      <c r="G11" s="54" t="str">
        <f aca="false">IF(F18&gt;80000,"necessária a subdivisão deste item em cotas!","")</f>
        <v/>
      </c>
    </row>
    <row r="12" s="47" customFormat="true" ht="140.25" hidden="false" customHeight="false" outlineLevel="0" collapsed="false">
      <c r="A12" s="50" t="n">
        <v>5</v>
      </c>
      <c r="B12" s="51" t="str">
        <f aca="false">Item5!B3</f>
        <v>LIVRO: Miolo:
• dimensões: 210 mm X 297 mm;
• aproximadamente 32 páginas (16 folhas);
• 4 X 4;
• papel reciclato 120g;
• acabamento com 2 grampos;
Capa:
• dimensões: 420 mm X 210 mm (aberta);
• 1 dobra;
• 4 X 0;
• papel reciclato 220 gr.;</v>
      </c>
      <c r="C12" s="50" t="str">
        <f aca="false">Item5!E3</f>
        <v>unidade</v>
      </c>
      <c r="D12" s="50" t="n">
        <f aca="false">Item5!F3</f>
        <v>600</v>
      </c>
      <c r="E12" s="52" t="n">
        <f aca="false">MIN(Item5!H3:H17)</f>
        <v>4.4</v>
      </c>
      <c r="F12" s="53" t="n">
        <f aca="false">(ROUND(E12,2)*D12)</f>
        <v>2640</v>
      </c>
      <c r="G12" s="54" t="str">
        <f aca="false">IF(F20&gt;80000,"necessária a subdivisão deste item em cotas!","")</f>
        <v/>
      </c>
    </row>
    <row r="13" s="47" customFormat="true" ht="17.25" hidden="false" customHeight="false" outlineLevel="0" collapsed="false">
      <c r="A13" s="5" t="s">
        <v>142</v>
      </c>
      <c r="B13" s="58" t="str">
        <f aca="false">INDEX(Item6!G3:G17,MATCH(E14,Item6!H3:H17,0))</f>
        <v>IMPRESSÃOBIGRAF</v>
      </c>
      <c r="C13" s="58"/>
      <c r="D13" s="58"/>
      <c r="E13" s="58"/>
      <c r="F13" s="58"/>
      <c r="G13" s="54" t="str">
        <f aca="false">IF(F22&gt;80000,"necessária a subdivisão deste item em cotas!","")</f>
        <v/>
      </c>
    </row>
    <row r="14" s="47" customFormat="true" ht="114.75" hidden="false" customHeight="false" outlineLevel="0" collapsed="false">
      <c r="A14" s="50" t="n">
        <v>6</v>
      </c>
      <c r="B14" s="51" t="str">
        <f aca="false">Item6!B3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liso;</v>
      </c>
      <c r="C14" s="50" t="str">
        <f aca="false">Item6!E3</f>
        <v>unidade</v>
      </c>
      <c r="D14" s="50" t="n">
        <f aca="false">Item6!F3</f>
        <v>500</v>
      </c>
      <c r="E14" s="52" t="n">
        <f aca="false">MIN(Item6!H3:H17)</f>
        <v>6.15</v>
      </c>
      <c r="F14" s="53" t="n">
        <f aca="false">(ROUND(E14,2)*D14)</f>
        <v>3075</v>
      </c>
      <c r="G14" s="54" t="str">
        <f aca="false">IF(F24&gt;80000,"necessária a subdivisão deste item em cotas!","")</f>
        <v/>
      </c>
    </row>
    <row r="15" s="47" customFormat="true" ht="17.25" hidden="false" customHeight="false" outlineLevel="0" collapsed="false">
      <c r="A15" s="5" t="s">
        <v>142</v>
      </c>
      <c r="B15" s="58" t="str">
        <f aca="false">INDEX(Item7!G3:G17,MATCH(E16,Item7!H3:H17,0))</f>
        <v>IMPRESSÃOBIGRAF</v>
      </c>
      <c r="C15" s="58"/>
      <c r="D15" s="58"/>
      <c r="E15" s="58"/>
      <c r="F15" s="58"/>
      <c r="G15" s="54" t="str">
        <f aca="false">IF(F26&gt;80000,"necessária a subdivisão deste item em cotas!","")</f>
        <v/>
      </c>
    </row>
    <row r="16" s="47" customFormat="true" ht="114.75" hidden="false" customHeight="false" outlineLevel="0" collapsed="false">
      <c r="A16" s="50" t="n">
        <v>7</v>
      </c>
      <c r="B16" s="51" t="str">
        <f aca="false">Item7!B3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6" s="50" t="str">
        <f aca="false">Item7!E3</f>
        <v>unidade</v>
      </c>
      <c r="D16" s="50" t="n">
        <f aca="false">Item7!F3</f>
        <v>500</v>
      </c>
      <c r="E16" s="52" t="n">
        <f aca="false">MIN(Item7!H3:H17)</f>
        <v>6.15</v>
      </c>
      <c r="F16" s="53" t="n">
        <f aca="false">(ROUND(E16,2)*D16)</f>
        <v>3075</v>
      </c>
      <c r="G16" s="54"/>
    </row>
    <row r="17" s="47" customFormat="true" ht="17.25" hidden="false" customHeight="false" outlineLevel="0" collapsed="false">
      <c r="A17" s="5" t="s">
        <v>142</v>
      </c>
      <c r="B17" s="58" t="str">
        <f aca="false">INDEX(Item8!G3:G17,MATCH(E18,Item8!H3:H17,0))</f>
        <v>GRAFICA EDITORA FORMULÁRIOS</v>
      </c>
      <c r="C17" s="58"/>
      <c r="D17" s="58"/>
      <c r="E17" s="58"/>
      <c r="F17" s="58"/>
      <c r="G17" s="54"/>
    </row>
    <row r="18" s="47" customFormat="true" ht="114.75" hidden="false" customHeight="false" outlineLevel="0" collapsed="false">
      <c r="A18" s="50" t="n">
        <v>8</v>
      </c>
      <c r="B18" s="51" t="str">
        <f aca="false">Item8!B3</f>
        <v>LIVRO: Miolo:
• dimensões: 155 mm X 215 mm (fechado);
• aproximadamente 150 páginas (75 folhas);
• l X 1 preta; papel offset 90 g, branco;
• acabamento colado;
Capa:
• dimensões 155 mm X 215 mm (fechada);
• 4 X 0 cores (policromia);
• papel 180g, couche liso, com lombada;</v>
      </c>
      <c r="C18" s="50" t="str">
        <f aca="false">Item8!E3</f>
        <v>unidade</v>
      </c>
      <c r="D18" s="50" t="n">
        <f aca="false">Item8!F3</f>
        <v>500</v>
      </c>
      <c r="E18" s="52" t="n">
        <f aca="false">MIN(Item8!H3:H17)</f>
        <v>6.35</v>
      </c>
      <c r="F18" s="53" t="n">
        <f aca="false">(ROUND(E18,2)*D18)</f>
        <v>3175</v>
      </c>
      <c r="G18" s="54"/>
    </row>
    <row r="19" s="47" customFormat="true" ht="17.25" hidden="false" customHeight="false" outlineLevel="0" collapsed="false">
      <c r="A19" s="5" t="s">
        <v>142</v>
      </c>
      <c r="B19" s="58" t="str">
        <f aca="false">INDEX(Item9!G3:G17,MATCH(E20,Item9!H3:H17,0))</f>
        <v>CSS EDITORA GRAFICA</v>
      </c>
      <c r="C19" s="58"/>
      <c r="D19" s="58"/>
      <c r="E19" s="58"/>
      <c r="F19" s="58"/>
      <c r="G19" s="54"/>
    </row>
    <row r="20" s="47" customFormat="true" ht="127.5" hidden="false" customHeight="false" outlineLevel="0" collapsed="false">
      <c r="A20" s="50" t="n">
        <v>9</v>
      </c>
      <c r="B20" s="51" t="str">
        <f aca="false">Item9!B3</f>
        <v>LIVRO: Miolo:
• dimensões: 220 mm X 300 mm (fechado);
• aproximadamente 120 páginas (60 folhas);
• 4 X 4; papel couche fosco 150 gr.;
• acabamento costurado e colado, com fita;
Capa:
• dimensões: 225 mm X 305 mm (fechada);
• 4 X 4 cores (policromia);
• Laminação fosca com verniz localizado;
• capa dura, com guarda;</v>
      </c>
      <c r="C20" s="50" t="str">
        <f aca="false">Item9!E3</f>
        <v>unidade</v>
      </c>
      <c r="D20" s="50" t="n">
        <f aca="false">Item9!F3</f>
        <v>250</v>
      </c>
      <c r="E20" s="52" t="n">
        <f aca="false">MIN(Item9!H3:H17)</f>
        <v>30.65</v>
      </c>
      <c r="F20" s="53" t="n">
        <f aca="false">(ROUND(E20,2)*D20)</f>
        <v>7662.5</v>
      </c>
      <c r="G20" s="54"/>
    </row>
    <row r="21" s="47" customFormat="true" ht="17.25" hidden="false" customHeight="false" outlineLevel="0" collapsed="false">
      <c r="A21" s="5" t="s">
        <v>142</v>
      </c>
      <c r="B21" s="58" t="str">
        <f aca="false">INDEX(Item10!G3:G17,MATCH(E22,Item10!H3:H17,0))</f>
        <v>PRINT GRAF-GRÁFICA E EDITORA</v>
      </c>
      <c r="C21" s="58"/>
      <c r="D21" s="58"/>
      <c r="E21" s="58"/>
      <c r="F21" s="58"/>
      <c r="G21" s="54"/>
    </row>
    <row r="22" s="47" customFormat="true" ht="89.25" hidden="false" customHeight="false" outlineLevel="0" collapsed="false">
      <c r="A22" s="50" t="n">
        <v>10</v>
      </c>
      <c r="B22" s="51" t="str">
        <f aca="false">Item10!B3</f>
        <v>CARTILHA: Capa e Miolo:
• papel couche liso l50 gr, branco;
• impressão offset 4 X 4;
• acabamento com 2 grampos;
• dimensões: l80 mm X l80 mm (fechado) e l80 mm X 360
mm (aberto);
• aproximadamente 30 páginas;</v>
      </c>
      <c r="C22" s="50" t="str">
        <f aca="false">Item10!E3</f>
        <v>unidade</v>
      </c>
      <c r="D22" s="50" t="n">
        <f aca="false">Item10!F3</f>
        <v>3000</v>
      </c>
      <c r="E22" s="52" t="n">
        <f aca="false">MIN(Item10!H3:H17)</f>
        <v>1.35</v>
      </c>
      <c r="F22" s="53" t="n">
        <f aca="false">(ROUND(E22,2)*D22)</f>
        <v>4050</v>
      </c>
      <c r="G22" s="54"/>
    </row>
    <row r="23" s="47" customFormat="true" ht="17.25" hidden="false" customHeight="false" outlineLevel="0" collapsed="false">
      <c r="A23" s="5" t="s">
        <v>142</v>
      </c>
      <c r="B23" s="58" t="str">
        <f aca="false">INDEX(Item11!G3:G17,MATCH(E24,Item11!H3:H17,0))</f>
        <v>RB COMUNICAÇÃO VISUAL</v>
      </c>
      <c r="C23" s="58"/>
      <c r="D23" s="58"/>
      <c r="E23" s="58"/>
      <c r="F23" s="58"/>
      <c r="G23" s="54"/>
    </row>
    <row r="24" s="47" customFormat="true" ht="165.75" hidden="false" customHeight="false" outlineLevel="0" collapsed="false">
      <c r="A24" s="50" t="n">
        <v>11</v>
      </c>
      <c r="B24" s="51" t="str">
        <f aca="false">Item11!B3</f>
        <v>CARTILHA: Capa:
• Impressão 4 X 0;
• papel couche liso, 150 gr.;
• envernizada;
• dimensões: A4 (aberta);
• 1 dobra
• Encadernação tipo canoa, com 2 grampos.
Miolo:
• Impressão 4 X 4;
• papel couche liso, 115 gr.;
• dimensões: A4 (aberta);
• 1 dobra
• 20 páginas</v>
      </c>
      <c r="C24" s="50" t="str">
        <f aca="false">Item11!E3</f>
        <v>unidade</v>
      </c>
      <c r="D24" s="50" t="n">
        <f aca="false">Item11!F3</f>
        <v>3000</v>
      </c>
      <c r="E24" s="52" t="n">
        <f aca="false">MIN(Item11!H3:H17)</f>
        <v>1.1</v>
      </c>
      <c r="F24" s="53" t="n">
        <f aca="false">(ROUND(E24,2)*D24)</f>
        <v>3300</v>
      </c>
      <c r="G24" s="54"/>
    </row>
    <row r="25" s="47" customFormat="true" ht="17.25" hidden="false" customHeight="false" outlineLevel="0" collapsed="false">
      <c r="A25" s="5" t="s">
        <v>142</v>
      </c>
      <c r="B25" s="58" t="str">
        <f aca="false">INDEX(Item12!G3:G17,MATCH(E26,Item12!H3:H17,0))</f>
        <v>BAHIA GRAF LTDA</v>
      </c>
      <c r="C25" s="58"/>
      <c r="D25" s="58"/>
      <c r="E25" s="58"/>
      <c r="F25" s="58"/>
      <c r="G25" s="54"/>
    </row>
    <row r="26" s="47" customFormat="true" ht="127.5" hidden="false" customHeight="false" outlineLevel="0" collapsed="false">
      <c r="A26" s="50" t="n">
        <v>12</v>
      </c>
      <c r="B26" s="51" t="str">
        <f aca="false">Item12!B3</f>
        <v>CARTILHA: Miolo:
• dimensões: 148,5 mm X 210 mm (fechado);
• aproximadamente 20 páginas (10 folhas);
• impressão: 1 X 1;
• papel offset 90 gr., alta alvura;
• acabamento com 2 grampos;
Capa:
• dimensões: 148,5 mm X 210 mm (fechada);
• 4 X 0 cores (policromia);
• papel couche liso, 130 gr;</v>
      </c>
      <c r="C26" s="50" t="str">
        <f aca="false">Item12!E3</f>
        <v>unidade</v>
      </c>
      <c r="D26" s="50" t="n">
        <f aca="false">Item12!F3</f>
        <v>1000</v>
      </c>
      <c r="E26" s="52" t="n">
        <f aca="false">MIN(Item12!H3:H17)</f>
        <v>1.32</v>
      </c>
      <c r="F26" s="53" t="n">
        <f aca="false">(ROUND(E26,2)*D26)</f>
        <v>1320</v>
      </c>
      <c r="G26" s="54"/>
    </row>
    <row r="27" s="47" customFormat="true" ht="17.25" hidden="false" customHeight="false" outlineLevel="0" collapsed="false">
      <c r="A27" s="5" t="s">
        <v>142</v>
      </c>
      <c r="B27" s="58" t="str">
        <f aca="false">INDEX(Item13!G3:G17,MATCH(E28,Item13!H3:H17,0))</f>
        <v>CSS EDITORA GRAFICA</v>
      </c>
      <c r="C27" s="58"/>
      <c r="D27" s="58"/>
      <c r="E27" s="58"/>
      <c r="F27" s="58"/>
      <c r="G27" s="54"/>
    </row>
    <row r="28" s="47" customFormat="true" ht="127.5" hidden="false" customHeight="false" outlineLevel="0" collapsed="false">
      <c r="A28" s="50" t="n">
        <v>13</v>
      </c>
      <c r="B28" s="51" t="str">
        <f aca="false">Item13!B3</f>
        <v>CARTILHA: Miolo:
• dimensões: 210 mm X 297 mm (fechado);
• aproximadamente 80 páginas (40 folhas);
• impressão: 4 X 4;
• papel offset 90 gr., alta alvura;
• acabamento com 2 grampos;
Capa:
• dimensões: 210 mm X 297 mm (fechada);
• 4 X 0 cores (policromia);
• papel couche liso, 130 gr;</v>
      </c>
      <c r="C28" s="50" t="str">
        <f aca="false">Item13!E3</f>
        <v>unidade</v>
      </c>
      <c r="D28" s="50" t="n">
        <f aca="false">Item13!F3</f>
        <v>300</v>
      </c>
      <c r="E28" s="52" t="n">
        <f aca="false">MIN(Item13!H3:H17)</f>
        <v>7.07</v>
      </c>
      <c r="F28" s="53" t="n">
        <f aca="false">(ROUND(E28,2)*D28)</f>
        <v>2121</v>
      </c>
      <c r="G28" s="54"/>
    </row>
    <row r="29" s="47" customFormat="true" ht="17.25" hidden="false" customHeight="false" outlineLevel="0" collapsed="false">
      <c r="A29" s="5" t="s">
        <v>142</v>
      </c>
      <c r="B29" s="58" t="str">
        <f aca="false">INDEX(Item14!G3:G17,MATCH(E30,Item14!H3:H17,0))</f>
        <v>CSS EDITORA GRAFICA</v>
      </c>
      <c r="C29" s="58"/>
      <c r="D29" s="58"/>
      <c r="E29" s="58"/>
      <c r="F29" s="58"/>
      <c r="G29" s="54"/>
    </row>
    <row r="30" s="47" customFormat="true" ht="127.5" hidden="false" customHeight="false" outlineLevel="0" collapsed="false">
      <c r="A30" s="50" t="n">
        <v>14</v>
      </c>
      <c r="B30" s="51" t="str">
        <f aca="false">Item14!B3</f>
        <v>CARTILHA: Miolo:
• dimensões: 148,5 mm X 210 mm (fechado);
• aproximadamente 100 páginas (50 folhas);
• impressão: 4 X 4;
• papel offset 90 gr., alta alvura;
• acabamento com 2 grampos;
Capa:
• dimensões: 148,5 mm X 210 mm (fechada);
• 4 X 0 cores (policromia);
• papel couche liso, 130 gr;</v>
      </c>
      <c r="C30" s="50" t="str">
        <f aca="false">Item14!E3</f>
        <v>unidade</v>
      </c>
      <c r="D30" s="50" t="n">
        <f aca="false">Item14!F3</f>
        <v>200</v>
      </c>
      <c r="E30" s="52" t="n">
        <f aca="false">MIN(Item14!H3:H17)</f>
        <v>10.15</v>
      </c>
      <c r="F30" s="53" t="n">
        <f aca="false">(ROUND(E30,2)*D30)</f>
        <v>2030</v>
      </c>
      <c r="G30" s="54"/>
    </row>
    <row r="31" s="47" customFormat="true" ht="17.25" hidden="false" customHeight="false" outlineLevel="0" collapsed="false">
      <c r="A31" s="5" t="s">
        <v>142</v>
      </c>
      <c r="B31" s="58" t="str">
        <f aca="false">INDEX(Item15!G3:G17,MATCH(E32,Item15!H3:H17,0))</f>
        <v>BAHIA GRAF LTDA</v>
      </c>
      <c r="C31" s="58"/>
      <c r="D31" s="58"/>
      <c r="E31" s="58"/>
      <c r="F31" s="58"/>
      <c r="G31" s="54"/>
    </row>
    <row r="32" s="47" customFormat="true" ht="127.5" hidden="false" customHeight="false" outlineLevel="0" collapsed="false">
      <c r="A32" s="50" t="n">
        <v>15</v>
      </c>
      <c r="B32" s="51" t="str">
        <f aca="false">Item15!B3</f>
        <v>CARTILHA: Miolo:
• dimensões: 190 mm X 260 mm (fechado);
• aproximadamente 50 páginas (25 folhas);
• impressão: 1 X 1;
• papel offset 90 gr., alta alvura;
• acabamento com 2 grampos;
Capa:
• dimensões: 190 mm X 260 mm (fechada);
• 4 X 0 cores (policromia);
• papel 130 gr., papel couche liso;</v>
      </c>
      <c r="C32" s="50" t="str">
        <f aca="false">Item15!E3</f>
        <v>unidade</v>
      </c>
      <c r="D32" s="50" t="n">
        <f aca="false">Item15!F3</f>
        <v>200</v>
      </c>
      <c r="E32" s="52" t="n">
        <f aca="false">MIN(Item15!H3:H17)</f>
        <v>8.02</v>
      </c>
      <c r="F32" s="53" t="n">
        <f aca="false">(ROUND(E32,2)*D32)</f>
        <v>1604</v>
      </c>
      <c r="G32" s="54"/>
    </row>
    <row r="33" s="47" customFormat="true" ht="17.25" hidden="false" customHeight="false" outlineLevel="0" collapsed="false">
      <c r="A33" s="5" t="s">
        <v>142</v>
      </c>
      <c r="B33" s="58" t="str">
        <f aca="false">INDEX(Item16!G3:G17,MATCH(E34,Item16!H3:H17,0))</f>
        <v>CSS EDITORA GRAFICA</v>
      </c>
      <c r="C33" s="58"/>
      <c r="D33" s="58"/>
      <c r="E33" s="58"/>
      <c r="F33" s="58"/>
      <c r="G33" s="54"/>
    </row>
    <row r="34" s="47" customFormat="true" ht="127.5" hidden="false" customHeight="false" outlineLevel="0" collapsed="false">
      <c r="A34" s="50" t="n">
        <v>16</v>
      </c>
      <c r="B34" s="51" t="str">
        <f aca="false">Item16!B3</f>
        <v>CARTILHA: Miolo:
• dimensões:170 mm X 240 mm (fechado);
• aproximadamente 70 páginas (35 folhas);
• impressão: 1 X 1;
• papel offset 90 gr., alta alvura;
• acabamento com 2 grampos;
Capa:
• dimensões: 170 mm X 240 mm (fechada);
• 4 X 0 cores (policromia);
• papel 130 gr., papel couche liso;</v>
      </c>
      <c r="C34" s="50" t="str">
        <f aca="false">Item16!E3</f>
        <v>unidade</v>
      </c>
      <c r="D34" s="50" t="n">
        <f aca="false">Item16!F3</f>
        <v>100</v>
      </c>
      <c r="E34" s="52" t="n">
        <f aca="false">MIN(Item16!H3:H17)</f>
        <v>10.04</v>
      </c>
      <c r="F34" s="53" t="n">
        <f aca="false">(ROUND(E34,2)*D34)</f>
        <v>1004</v>
      </c>
      <c r="G34" s="54"/>
    </row>
    <row r="35" s="47" customFormat="true" ht="17.25" hidden="false" customHeight="false" outlineLevel="0" collapsed="false">
      <c r="A35" s="5" t="s">
        <v>142</v>
      </c>
      <c r="B35" s="58" t="str">
        <f aca="false">INDEX(Item17!G3:G17,MATCH(E36,Item17!H3:H17,0))</f>
        <v>G.M DE BARROS</v>
      </c>
      <c r="C35" s="58"/>
      <c r="D35" s="58"/>
      <c r="E35" s="58"/>
      <c r="F35" s="58"/>
      <c r="G35" s="54"/>
    </row>
    <row r="36" s="47" customFormat="true" ht="25.5" hidden="false" customHeight="false" outlineLevel="0" collapsed="false">
      <c r="A36" s="50" t="n">
        <v>17</v>
      </c>
      <c r="B36" s="51" t="str">
        <f aca="false">Item17!B3</f>
        <v>CARTÃO: • dimensões: 55 mm X 95 mm.
• lâmina em 1 X 0 cores em Opaline 180 g..</v>
      </c>
      <c r="C36" s="50" t="str">
        <f aca="false">Item17!E3</f>
        <v>unidade</v>
      </c>
      <c r="D36" s="50" t="n">
        <f aca="false">Item17!F3</f>
        <v>8000</v>
      </c>
      <c r="E36" s="52" t="n">
        <f aca="false">MIN(Item17!H3:H17)</f>
        <v>0.11</v>
      </c>
      <c r="F36" s="53" t="n">
        <f aca="false">(ROUND(E36,2)*D36)</f>
        <v>880</v>
      </c>
      <c r="G36" s="54"/>
    </row>
    <row r="37" s="47" customFormat="true" ht="17.25" hidden="false" customHeight="false" outlineLevel="0" collapsed="false">
      <c r="A37" s="5" t="s">
        <v>142</v>
      </c>
      <c r="B37" s="58" t="str">
        <f aca="false">INDEX(Item18!G3:G17,MATCH(E38,Item18!H3:H17,0))</f>
        <v>BIGRAF</v>
      </c>
      <c r="C37" s="58"/>
      <c r="D37" s="58"/>
      <c r="E37" s="58"/>
      <c r="F37" s="58"/>
      <c r="G37" s="54"/>
    </row>
    <row r="38" s="47" customFormat="true" ht="38.25" hidden="false" customHeight="false" outlineLevel="0" collapsed="false">
      <c r="A38" s="50" t="n">
        <v>18</v>
      </c>
      <c r="B38" s="51" t="str">
        <f aca="false">Item18!B3</f>
        <v>CARTÃO: • dimensões: 55 mm X 95 mm.
• lâmina em 4 X 0 cores em Opaline 180 g.
Unidade</v>
      </c>
      <c r="C38" s="50" t="str">
        <f aca="false">Item18!E3</f>
        <v>unidade</v>
      </c>
      <c r="D38" s="50" t="n">
        <f aca="false">Item18!F3</f>
        <v>3000</v>
      </c>
      <c r="E38" s="52" t="n">
        <f aca="false">MIN(Item18!H3:H17)</f>
        <v>0.22</v>
      </c>
      <c r="F38" s="53" t="n">
        <f aca="false">(ROUND(E38,2)*D38)</f>
        <v>660</v>
      </c>
      <c r="G38" s="54"/>
    </row>
    <row r="39" s="47" customFormat="true" ht="17.25" hidden="false" customHeight="false" outlineLevel="0" collapsed="false">
      <c r="A39" s="5" t="s">
        <v>142</v>
      </c>
      <c r="B39" s="58" t="str">
        <f aca="false">INDEX(Item19!G3:G17,MATCH(E40,Item19!H3:H17,0))</f>
        <v>G.M DE BARROS</v>
      </c>
      <c r="C39" s="58"/>
      <c r="D39" s="58"/>
      <c r="E39" s="58"/>
      <c r="F39" s="58"/>
      <c r="G39" s="54"/>
    </row>
    <row r="40" s="47" customFormat="true" ht="25.5" hidden="false" customHeight="false" outlineLevel="0" collapsed="false">
      <c r="A40" s="50" t="n">
        <v>19</v>
      </c>
      <c r="B40" s="51" t="str">
        <f aca="false">Item19!B3</f>
        <v>CARTÃO: • dimensões: 102 mm X 152 mm;
• lâminas em 4 X 0 cores em couche fosco 240 g.;</v>
      </c>
      <c r="C40" s="50" t="str">
        <f aca="false">Item19!E3</f>
        <v>unidade</v>
      </c>
      <c r="D40" s="50" t="n">
        <f aca="false">Item19!F3</f>
        <v>1000</v>
      </c>
      <c r="E40" s="52" t="n">
        <f aca="false">MIN(Item19!H3:H17)</f>
        <v>0.46</v>
      </c>
      <c r="F40" s="53" t="n">
        <f aca="false">(ROUND(E40,2)*D40)</f>
        <v>460</v>
      </c>
      <c r="G40" s="54"/>
    </row>
    <row r="41" s="47" customFormat="true" ht="17.25" hidden="false" customHeight="false" outlineLevel="0" collapsed="false">
      <c r="A41" s="5" t="s">
        <v>142</v>
      </c>
      <c r="B41" s="58" t="str">
        <f aca="false">INDEX(Item20!G3:G17,MATCH(E42,Item20!H3:H17,0))</f>
        <v>G.M DE BARROS</v>
      </c>
      <c r="C41" s="58"/>
      <c r="D41" s="58"/>
      <c r="E41" s="58"/>
      <c r="F41" s="58"/>
      <c r="G41" s="54"/>
    </row>
    <row r="42" s="47" customFormat="true" ht="25.5" hidden="false" customHeight="false" outlineLevel="0" collapsed="false">
      <c r="A42" s="50" t="n">
        <v>20</v>
      </c>
      <c r="B42" s="51" t="str">
        <f aca="false">Item19!B3</f>
        <v>CARTÃO: • dimensões: 102 mm X 152 mm;
• lâminas em 4 X 0 cores em couche fosco 240 g.;</v>
      </c>
      <c r="C42" s="50" t="str">
        <f aca="false">Item20!E3</f>
        <v>unidade</v>
      </c>
      <c r="D42" s="50" t="n">
        <f aca="false">Item20!F3</f>
        <v>4000</v>
      </c>
      <c r="E42" s="52" t="n">
        <f aca="false">MIN(Item20!H3:H17)</f>
        <v>0.61</v>
      </c>
      <c r="F42" s="53" t="n">
        <f aca="false">(ROUND(E42,2)*D42)</f>
        <v>2440</v>
      </c>
      <c r="G42" s="54"/>
    </row>
    <row r="43" s="47" customFormat="true" ht="17.25" hidden="false" customHeight="false" outlineLevel="0" collapsed="false">
      <c r="A43" s="5" t="s">
        <v>142</v>
      </c>
      <c r="B43" s="58" t="str">
        <f aca="false">INDEX(Item21!G3:G17,MATCH(E44,Item21!H3:H17,0))</f>
        <v>G.M DE BARROS</v>
      </c>
      <c r="C43" s="58"/>
      <c r="D43" s="58"/>
      <c r="E43" s="58"/>
      <c r="F43" s="58"/>
      <c r="G43" s="54"/>
    </row>
    <row r="44" s="47" customFormat="true" ht="38.25" hidden="false" customHeight="false" outlineLevel="0" collapsed="false">
      <c r="A44" s="50" t="n">
        <v>21</v>
      </c>
      <c r="B44" s="51" t="str">
        <f aca="false">Item21!B3</f>
        <v>PASTA: • dimensões 325 mm X 474 mm (aberto);
• lâminas em 1 X 0 cores em OffSet 280 g;
• 1 dobra</v>
      </c>
      <c r="C44" s="50" t="str">
        <f aca="false">Item21!E3</f>
        <v>unidade</v>
      </c>
      <c r="D44" s="50" t="n">
        <f aca="false">Item21!F3</f>
        <v>10000</v>
      </c>
      <c r="E44" s="52" t="n">
        <f aca="false">MIN(Item21!H3:H17)</f>
        <v>0.44</v>
      </c>
      <c r="F44" s="53" t="n">
        <f aca="false">(ROUND(E44,2)*D44)</f>
        <v>4400</v>
      </c>
      <c r="G44" s="54"/>
    </row>
    <row r="45" s="47" customFormat="true" ht="17.25" hidden="false" customHeight="false" outlineLevel="0" collapsed="false">
      <c r="A45" s="5" t="s">
        <v>142</v>
      </c>
      <c r="B45" s="58" t="str">
        <f aca="false">INDEX(Item22!G3:G17,MATCH(E46,Item22!H3:H17,0))</f>
        <v>RB COMUNICAÇÃO VISUAL</v>
      </c>
      <c r="C45" s="58"/>
      <c r="D45" s="58"/>
      <c r="E45" s="58"/>
      <c r="F45" s="58"/>
      <c r="G45" s="54"/>
    </row>
    <row r="46" s="47" customFormat="true" ht="25.5" hidden="false" customHeight="false" outlineLevel="0" collapsed="false">
      <c r="A46" s="50" t="n">
        <v>22</v>
      </c>
      <c r="B46" s="51" t="str">
        <f aca="false">Item22!B3</f>
        <v>CARTAZ: • dimensões: 297 mm X 420 mm;
• lâminas em 4 X 0 cores em couche liso 150 g;</v>
      </c>
      <c r="C46" s="50" t="str">
        <f aca="false">Item22!E3</f>
        <v>unidade</v>
      </c>
      <c r="D46" s="50" t="n">
        <f aca="false">Item22!F3</f>
        <v>4000</v>
      </c>
      <c r="E46" s="52" t="n">
        <f aca="false">MIN(Item22!H3:H17)</f>
        <v>0.41</v>
      </c>
      <c r="F46" s="53" t="n">
        <f aca="false">(ROUND(E46,2)*D46)</f>
        <v>1640</v>
      </c>
      <c r="G46" s="54"/>
    </row>
    <row r="47" s="47" customFormat="true" ht="17.25" hidden="false" customHeight="false" outlineLevel="0" collapsed="false">
      <c r="A47" s="5" t="s">
        <v>142</v>
      </c>
      <c r="B47" s="58" t="str">
        <f aca="false">INDEX(Item23!G3:G17,MATCH(E48,Item23!H3:H17,0))</f>
        <v>G.M DE BARROS</v>
      </c>
      <c r="C47" s="58"/>
      <c r="D47" s="58"/>
      <c r="E47" s="58"/>
      <c r="F47" s="58"/>
      <c r="G47" s="54"/>
    </row>
    <row r="48" s="47" customFormat="true" ht="25.5" hidden="false" customHeight="false" outlineLevel="0" collapsed="false">
      <c r="A48" s="50" t="n">
        <v>23</v>
      </c>
      <c r="B48" s="51" t="str">
        <f aca="false">Item23!B3</f>
        <v>CARTAZ: • dimensões: 420 mm X 600 mm;
• lâminas em 4 X 0 cores em couche liso 150 g;</v>
      </c>
      <c r="C48" s="50" t="str">
        <f aca="false">Item23!E3</f>
        <v>unidade</v>
      </c>
      <c r="D48" s="50" t="n">
        <f aca="false">Item23!F3</f>
        <v>1000</v>
      </c>
      <c r="E48" s="52" t="n">
        <f aca="false">MIN(Item23!H3:H17)</f>
        <v>0.67</v>
      </c>
      <c r="F48" s="53" t="n">
        <f aca="false">(ROUND(E48,2)*D48)</f>
        <v>670</v>
      </c>
      <c r="G48" s="54"/>
    </row>
    <row r="49" s="47" customFormat="true" ht="17.25" hidden="false" customHeight="false" outlineLevel="0" collapsed="false">
      <c r="A49" s="5" t="s">
        <v>142</v>
      </c>
      <c r="B49" s="58" t="str">
        <f aca="false">INDEX(Item24!G3:G17,MATCH(E50,Item24!H3:H17,0))</f>
        <v>RB COMUNICAÇÃO VISUAL</v>
      </c>
      <c r="C49" s="58"/>
      <c r="D49" s="58"/>
      <c r="E49" s="58"/>
      <c r="F49" s="58"/>
      <c r="G49" s="54"/>
    </row>
    <row r="50" s="47" customFormat="true" ht="25.5" hidden="false" customHeight="false" outlineLevel="0" collapsed="false">
      <c r="A50" s="50" t="n">
        <v>24</v>
      </c>
      <c r="B50" s="51" t="str">
        <f aca="false">Item24!B3</f>
        <v>CARTAZ: • dimensões: 285 mm X 410 mm;
• lâminas em 4 X 0 cores em couche liso 150 g;</v>
      </c>
      <c r="C50" s="50" t="str">
        <f aca="false">Item24!E3</f>
        <v>unidade</v>
      </c>
      <c r="D50" s="50" t="n">
        <f aca="false">Item24!F3</f>
        <v>1000</v>
      </c>
      <c r="E50" s="52" t="n">
        <f aca="false">MIN(Item24!H3:H17)</f>
        <v>0.56</v>
      </c>
      <c r="F50" s="53" t="n">
        <f aca="false">(ROUND(E50,2)*D50)</f>
        <v>560</v>
      </c>
      <c r="G50" s="54"/>
    </row>
    <row r="51" s="47" customFormat="true" ht="17.25" hidden="false" customHeight="false" outlineLevel="0" collapsed="false">
      <c r="A51" s="5" t="s">
        <v>142</v>
      </c>
      <c r="B51" s="58" t="str">
        <f aca="false">INDEX(Item25!G3:G17,MATCH(E52,Item25!H3:H17,0))</f>
        <v>IMPRESSÃOBIGRAF</v>
      </c>
      <c r="C51" s="58"/>
      <c r="D51" s="58"/>
      <c r="E51" s="58"/>
      <c r="F51" s="58"/>
      <c r="G51" s="54"/>
    </row>
    <row r="52" s="47" customFormat="true" ht="25.5" hidden="false" customHeight="false" outlineLevel="0" collapsed="false">
      <c r="A52" s="50" t="n">
        <v>25</v>
      </c>
      <c r="B52" s="51" t="str">
        <f aca="false">Item25!B3</f>
        <v>CARTAZ: • dimensões: 400 mm X 580 mm;
• lâminas em 4 X 0 cores em couche liso 150 g.</v>
      </c>
      <c r="C52" s="50" t="str">
        <f aca="false">Item25!E3</f>
        <v>unidade</v>
      </c>
      <c r="D52" s="50" t="n">
        <f aca="false">Item25!F3</f>
        <v>1000</v>
      </c>
      <c r="E52" s="52" t="n">
        <f aca="false">MIN(Item25!H3:H17)</f>
        <v>0.72</v>
      </c>
      <c r="F52" s="53" t="n">
        <f aca="false">(ROUND(E52,2)*D52)</f>
        <v>720</v>
      </c>
      <c r="G52" s="54"/>
    </row>
    <row r="53" s="47" customFormat="true" ht="17.25" hidden="false" customHeight="false" outlineLevel="0" collapsed="false">
      <c r="A53" s="5" t="s">
        <v>142</v>
      </c>
      <c r="B53" s="58" t="str">
        <f aca="false">INDEX(Item26!G3:G17,MATCH(E54,Item26!H3:H17,0))</f>
        <v>IMPRESSÃOBIGRAF</v>
      </c>
      <c r="C53" s="58"/>
      <c r="D53" s="58"/>
      <c r="E53" s="58"/>
      <c r="F53" s="58"/>
      <c r="G53" s="54"/>
    </row>
    <row r="54" s="47" customFormat="true" ht="25.5" hidden="false" customHeight="false" outlineLevel="0" collapsed="false">
      <c r="A54" s="50" t="n">
        <v>26</v>
      </c>
      <c r="B54" s="51" t="str">
        <f aca="false">Item26!B3</f>
        <v>CARTAZ: • dimensões: 210 mm X 297 mm;
• lâminas em 4 X 0 cores em couche liso 150 g.</v>
      </c>
      <c r="C54" s="50" t="str">
        <f aca="false">Item26!E3</f>
        <v>unidade</v>
      </c>
      <c r="D54" s="50" t="n">
        <f aca="false">Item26!F3</f>
        <v>1000</v>
      </c>
      <c r="E54" s="52" t="n">
        <f aca="false">MIN(Item26!H3:H17)</f>
        <v>0.67</v>
      </c>
      <c r="F54" s="53" t="n">
        <f aca="false">(ROUND(E54,2)*D54)</f>
        <v>670</v>
      </c>
      <c r="G54" s="54"/>
    </row>
    <row r="55" s="47" customFormat="true" ht="17.25" hidden="false" customHeight="false" outlineLevel="0" collapsed="false">
      <c r="A55" s="5" t="s">
        <v>142</v>
      </c>
      <c r="B55" s="58" t="str">
        <f aca="false">INDEX(Item27!G3:G17,MATCH(E56,Item27!H3:H17,0))</f>
        <v>RB COMUNICAÇÃO VISUAL</v>
      </c>
      <c r="C55" s="58"/>
      <c r="D55" s="58"/>
      <c r="E55" s="58"/>
      <c r="F55" s="58"/>
      <c r="G55" s="54"/>
    </row>
    <row r="56" s="47" customFormat="true" ht="63.75" hidden="false" customHeight="false" outlineLevel="0" collapsed="false">
      <c r="A56" s="50" t="n">
        <v>27</v>
      </c>
      <c r="B56" s="51" t="str">
        <f aca="false">Item27!B3</f>
        <v>CONVITE: • dimensões: 287 mm X 410 mm;
• 2 dobras;
• lâminas em 4 X 4 cores em couche fosco 240 g, com
laminação fosca;
• com verniz localizado;</v>
      </c>
      <c r="C56" s="50" t="str">
        <f aca="false">Item27!E3</f>
        <v>unidade</v>
      </c>
      <c r="D56" s="50" t="n">
        <f aca="false">Item27!F3</f>
        <v>5000</v>
      </c>
      <c r="E56" s="52" t="n">
        <f aca="false">MIN(Item27!H3:H17)</f>
        <v>0.61</v>
      </c>
      <c r="F56" s="53" t="n">
        <f aca="false">(ROUND(E56,2)*D56)</f>
        <v>3050</v>
      </c>
      <c r="G56" s="54"/>
    </row>
    <row r="57" s="47" customFormat="true" ht="17.25" hidden="false" customHeight="false" outlineLevel="0" collapsed="false">
      <c r="A57" s="5" t="s">
        <v>142</v>
      </c>
      <c r="B57" s="58" t="str">
        <f aca="false">INDEX(Item28!G3:G17,MATCH(E58,Item28!H3:H17,0))</f>
        <v>G.M DE BARROS</v>
      </c>
      <c r="C57" s="58"/>
      <c r="D57" s="58"/>
      <c r="E57" s="58"/>
      <c r="F57" s="58"/>
      <c r="G57" s="54"/>
    </row>
    <row r="58" s="47" customFormat="true" ht="25.5" hidden="false" customHeight="false" outlineLevel="0" collapsed="false">
      <c r="A58" s="50" t="n">
        <v>28</v>
      </c>
      <c r="B58" s="51" t="str">
        <f aca="false">Item28!B3</f>
        <v>CONVITE: • dimensões: 150 mm X 200 mm;
• lâminas em 4 X 0 cores em couche liso 240 g.</v>
      </c>
      <c r="C58" s="50" t="str">
        <f aca="false">Item28!E3</f>
        <v>unidade</v>
      </c>
      <c r="D58" s="50" t="n">
        <f aca="false">Item28!F3</f>
        <v>3000</v>
      </c>
      <c r="E58" s="52" t="n">
        <f aca="false">MIN(Item28!H3:H17)</f>
        <v>0.27</v>
      </c>
      <c r="F58" s="53" t="n">
        <f aca="false">(ROUND(E58,2)*D58)</f>
        <v>810</v>
      </c>
      <c r="G58" s="54"/>
    </row>
    <row r="59" s="47" customFormat="true" ht="17.25" hidden="false" customHeight="false" outlineLevel="0" collapsed="false">
      <c r="A59" s="5" t="s">
        <v>142</v>
      </c>
      <c r="B59" s="58" t="str">
        <f aca="false">INDEX(Item29!G3:G17,MATCH(E60,Item29!H3:H17,0))</f>
        <v>G.M DE BARROS</v>
      </c>
      <c r="C59" s="58"/>
      <c r="D59" s="58"/>
      <c r="E59" s="58"/>
      <c r="F59" s="58"/>
      <c r="G59" s="54"/>
    </row>
    <row r="60" s="47" customFormat="true" ht="38.25" hidden="false" customHeight="false" outlineLevel="0" collapsed="false">
      <c r="A60" s="50" t="n">
        <v>29</v>
      </c>
      <c r="B60" s="51" t="str">
        <f aca="false">Item29!B3</f>
        <v>ENVELOPE: • dimensões: 168 mm X 225 mm;
• lâminas em 1 X 0 cores, branco, com brasão em alto relevo
290 g;</v>
      </c>
      <c r="C60" s="50" t="str">
        <f aca="false">Item29!E3</f>
        <v>unidade</v>
      </c>
      <c r="D60" s="50" t="n">
        <f aca="false">Item29!F3</f>
        <v>3000</v>
      </c>
      <c r="E60" s="52" t="n">
        <f aca="false">MIN(Item29!H3:H17)</f>
        <v>0.67</v>
      </c>
      <c r="F60" s="53" t="n">
        <f aca="false">(ROUND(E60,2)*D60)</f>
        <v>2010</v>
      </c>
      <c r="G60" s="54"/>
    </row>
    <row r="61" s="47" customFormat="true" ht="17.25" hidden="false" customHeight="false" outlineLevel="0" collapsed="false">
      <c r="A61" s="5" t="s">
        <v>142</v>
      </c>
      <c r="B61" s="58" t="str">
        <f aca="false">INDEX(Item30!G3:G17,MATCH(E62,Item30!H3:H17,0))</f>
        <v>RB COMUNICAÇÃO VISUAL</v>
      </c>
      <c r="C61" s="58"/>
      <c r="D61" s="58"/>
      <c r="E61" s="58"/>
      <c r="F61" s="58"/>
      <c r="G61" s="54"/>
    </row>
    <row r="62" s="47" customFormat="true" ht="25.5" hidden="false" customHeight="false" outlineLevel="0" collapsed="false">
      <c r="A62" s="50" t="n">
        <v>30</v>
      </c>
      <c r="B62" s="51" t="str">
        <f aca="false">Item30!B3</f>
        <v>ENVELOPE: • dimensões: 105 mm X 158 mm;
• lâminas em 1 X 0 cores, branco, 290 g;</v>
      </c>
      <c r="C62" s="50" t="str">
        <f aca="false">Item30!E3</f>
        <v>unidade</v>
      </c>
      <c r="D62" s="50" t="n">
        <f aca="false">Item30!F3</f>
        <v>1500</v>
      </c>
      <c r="E62" s="52" t="n">
        <f aca="false">MIN(Item30!H3:H17)</f>
        <v>0.37</v>
      </c>
      <c r="F62" s="53" t="n">
        <f aca="false">(ROUND(E62,2)*D62)</f>
        <v>555</v>
      </c>
      <c r="G62" s="54"/>
    </row>
    <row r="63" s="47" customFormat="true" ht="17.25" hidden="false" customHeight="false" outlineLevel="0" collapsed="false">
      <c r="A63" s="5" t="s">
        <v>142</v>
      </c>
      <c r="B63" s="58" t="str">
        <f aca="false">INDEX(Item31!G3:G17,MATCH(E64,Item31!H3:H17,0))</f>
        <v>IMPRESSÃOBIGRAF</v>
      </c>
      <c r="C63" s="58"/>
      <c r="D63" s="58"/>
      <c r="E63" s="58"/>
      <c r="F63" s="58"/>
      <c r="G63" s="54"/>
    </row>
    <row r="64" s="47" customFormat="true" ht="38.25" hidden="false" customHeight="false" outlineLevel="0" collapsed="false">
      <c r="A64" s="50" t="n">
        <v>31</v>
      </c>
      <c r="B64" s="51" t="str">
        <f aca="false">Item31!B3</f>
        <v>FOLDER: dimensões: 297 mm X 210 mm;
• 2 dobras;
• lâminas em 4 X 4 cores em offset 240 g.;</v>
      </c>
      <c r="C64" s="50" t="str">
        <f aca="false">Item31!E3</f>
        <v>unidade</v>
      </c>
      <c r="D64" s="50" t="n">
        <f aca="false">Item31!F3</f>
        <v>700</v>
      </c>
      <c r="E64" s="52" t="n">
        <f aca="false">MIN(Item31!H3:H17)</f>
        <v>0.51</v>
      </c>
      <c r="F64" s="53" t="n">
        <f aca="false">(ROUND(E64,2)*D64)</f>
        <v>357</v>
      </c>
      <c r="G64" s="54"/>
    </row>
    <row r="65" s="47" customFormat="true" ht="17.25" hidden="false" customHeight="false" outlineLevel="0" collapsed="false">
      <c r="A65" s="5" t="s">
        <v>142</v>
      </c>
      <c r="B65" s="58" t="str">
        <f aca="false">INDEX(Item32!G3:G17,MATCH(E66,Item32!H3:H17,0))</f>
        <v>GRAFICA E EDITORA MA</v>
      </c>
      <c r="C65" s="58"/>
      <c r="D65" s="58"/>
      <c r="E65" s="58"/>
      <c r="F65" s="58"/>
      <c r="G65" s="54"/>
    </row>
    <row r="66" s="47" customFormat="true" ht="38.25" hidden="false" customHeight="false" outlineLevel="0" collapsed="false">
      <c r="A66" s="50" t="n">
        <v>32</v>
      </c>
      <c r="B66" s="51" t="str">
        <f aca="false">Item32!B3</f>
        <v>FOLDER: • dimensões: 297 mm X 210 mm;
• 2 dobras;
• lâminas em 4 X 4 cores em couche 180 g.;</v>
      </c>
      <c r="C66" s="50" t="str">
        <f aca="false">Item32!E3</f>
        <v>unidade</v>
      </c>
      <c r="D66" s="50" t="n">
        <f aca="false">Item32!F3</f>
        <v>3000</v>
      </c>
      <c r="E66" s="52" t="n">
        <f aca="false">MIN(Item32!H3:H17)</f>
        <v>0.43</v>
      </c>
      <c r="F66" s="53" t="n">
        <f aca="false">(ROUND(E66,2)*D66)</f>
        <v>1290</v>
      </c>
      <c r="G66" s="54"/>
    </row>
    <row r="67" s="47" customFormat="true" ht="17.25" hidden="false" customHeight="false" outlineLevel="0" collapsed="false">
      <c r="A67" s="5" t="s">
        <v>142</v>
      </c>
      <c r="B67" s="58" t="str">
        <f aca="false">INDEX(Item33!G3:G17,MATCH(E68,Item33!H3:H17,0))</f>
        <v>G.M DE BARROS</v>
      </c>
      <c r="C67" s="58"/>
      <c r="D67" s="58"/>
      <c r="E67" s="58"/>
      <c r="F67" s="58"/>
      <c r="G67" s="54"/>
    </row>
    <row r="68" s="47" customFormat="true" ht="38.25" hidden="false" customHeight="false" outlineLevel="0" collapsed="false">
      <c r="A68" s="50" t="n">
        <v>33</v>
      </c>
      <c r="B68" s="51" t="str">
        <f aca="false">Item33!B3</f>
        <v>FOLDER: • dimensões: 297 mm X 210 mm;
• 2 dobras;
• lâminas em 4 X 4 cores em reciclato 150 g.;</v>
      </c>
      <c r="C68" s="50" t="str">
        <f aca="false">Item33!E3</f>
        <v>unidade</v>
      </c>
      <c r="D68" s="50" t="n">
        <f aca="false">Item33!F3</f>
        <v>800</v>
      </c>
      <c r="E68" s="52" t="n">
        <f aca="false">MIN(Item33!H3:H17)</f>
        <v>0.61</v>
      </c>
      <c r="F68" s="53" t="n">
        <f aca="false">(ROUND(E68,2)*D68)</f>
        <v>488</v>
      </c>
      <c r="G68" s="54"/>
    </row>
    <row r="69" s="47" customFormat="true" ht="17.25" hidden="false" customHeight="false" outlineLevel="0" collapsed="false">
      <c r="A69" s="5" t="s">
        <v>142</v>
      </c>
      <c r="B69" s="58" t="str">
        <f aca="false">INDEX(Item34!G3:G17,MATCH(E70,Item34!H3:H17,0))</f>
        <v>RB COMUNICAÇÃO VISUAL</v>
      </c>
      <c r="C69" s="58"/>
      <c r="D69" s="58"/>
      <c r="E69" s="58"/>
      <c r="F69" s="58"/>
      <c r="G69" s="54"/>
    </row>
    <row r="70" s="47" customFormat="true" ht="38.25" hidden="false" customHeight="false" outlineLevel="0" collapsed="false">
      <c r="A70" s="50" t="n">
        <v>34</v>
      </c>
      <c r="B70" s="51" t="str">
        <f aca="false">Item34!B3</f>
        <v>DIVERSOS: Marcador de Livro
• dimensões: 50 mm X 190 mm;
• lâminas em 4 X 4 cores em offset 240 g.com plastificação;</v>
      </c>
      <c r="C70" s="50" t="str">
        <f aca="false">Item34!E3</f>
        <v>unidade</v>
      </c>
      <c r="D70" s="50" t="n">
        <f aca="false">Item34!F3</f>
        <v>3000</v>
      </c>
      <c r="E70" s="52" t="n">
        <f aca="false">MIN(Item34!H3:H17)</f>
        <v>0.25</v>
      </c>
      <c r="F70" s="53" t="n">
        <f aca="false">(ROUND(E70,2)*D70)</f>
        <v>750</v>
      </c>
      <c r="G70" s="54"/>
    </row>
    <row r="71" s="47" customFormat="true" ht="17.25" hidden="false" customHeight="false" outlineLevel="0" collapsed="false">
      <c r="A71" s="5" t="s">
        <v>142</v>
      </c>
      <c r="B71" s="58" t="str">
        <f aca="false">INDEX(Item35!G3:G17,MATCH(E72,Item35!H3:H17,0))</f>
        <v>G.M DE BARROS</v>
      </c>
      <c r="C71" s="58"/>
      <c r="D71" s="58"/>
      <c r="E71" s="58"/>
      <c r="F71" s="58"/>
      <c r="G71" s="54"/>
    </row>
    <row r="72" s="47" customFormat="true" ht="38.25" hidden="false" customHeight="false" outlineLevel="0" collapsed="false">
      <c r="A72" s="50" t="n">
        <v>35</v>
      </c>
      <c r="B72" s="51" t="str">
        <f aca="false">Item35!B3</f>
        <v>Diploma
• dimensões: 350 mm X 245 mm;
• lâminas em 4 X 0 cores em Opaline 180 g.;</v>
      </c>
      <c r="C72" s="50" t="str">
        <f aca="false">Item35!E3</f>
        <v>unidade</v>
      </c>
      <c r="D72" s="50" t="n">
        <f aca="false">Item35!F3</f>
        <v>10000</v>
      </c>
      <c r="E72" s="52" t="n">
        <f aca="false">MIN(Item35!H3:H17)</f>
        <v>0.61</v>
      </c>
      <c r="F72" s="53" t="n">
        <f aca="false">(ROUND(E72,2)*D72)</f>
        <v>6100</v>
      </c>
      <c r="G72" s="54"/>
    </row>
    <row r="73" s="47" customFormat="true" ht="17.25" hidden="false" customHeight="false" outlineLevel="0" collapsed="false">
      <c r="A73" s="5" t="s">
        <v>142</v>
      </c>
      <c r="B73" s="58" t="str">
        <f aca="false">INDEX(Item36!G3:G17,MATCH(E74,Item36!H3:H17,0))</f>
        <v>AZUL EDITORA E INDUSTRIA GRÁFICA</v>
      </c>
      <c r="C73" s="58"/>
      <c r="D73" s="58"/>
      <c r="E73" s="58"/>
      <c r="F73" s="58"/>
      <c r="G73" s="54"/>
    </row>
    <row r="74" s="47" customFormat="true" ht="114.75" hidden="false" customHeight="false" outlineLevel="0" collapsed="false">
      <c r="A74" s="50" t="n">
        <v>36</v>
      </c>
      <c r="B74" s="51" t="str">
        <f aca="false">Item36!B3</f>
        <v>Bloco
Miolo:
• dimensões: 220 mm X 280 mm;
• aproximadamente 50 páginas (25 folhas);
• páginas em 1 X 0 cores em offset 75;
Capa:
• dimensões: 220 mm X 280 mm (fechado);
• 4 X 0 cores;
• cartão supremo 250 g.;</v>
      </c>
      <c r="C74" s="50" t="str">
        <f aca="false">Item36!E3</f>
        <v>unidade</v>
      </c>
      <c r="D74" s="50" t="n">
        <f aca="false">Item36!F3</f>
        <v>2000</v>
      </c>
      <c r="E74" s="52" t="n">
        <f aca="false">MIN(Item36!H3:H17)</f>
        <v>0.77</v>
      </c>
      <c r="F74" s="53" t="n">
        <f aca="false">(ROUND(E74,2)*D74)</f>
        <v>1540</v>
      </c>
      <c r="G74" s="54"/>
    </row>
    <row r="75" s="47" customFormat="true" ht="17.25" hidden="false" customHeight="false" outlineLevel="0" collapsed="false">
      <c r="A75" s="5" t="s">
        <v>142</v>
      </c>
      <c r="B75" s="58" t="str">
        <f aca="false">INDEX(Item37!G3:G17,MATCH(E76,Item37!H3:H17,0))</f>
        <v>AZUL EDITORA E INDUSTRIA GRÁFICA</v>
      </c>
      <c r="C75" s="58"/>
      <c r="D75" s="58"/>
      <c r="E75" s="58"/>
      <c r="F75" s="58"/>
      <c r="G75" s="54"/>
    </row>
    <row r="76" s="47" customFormat="true" ht="114.75" hidden="false" customHeight="false" outlineLevel="0" collapsed="false">
      <c r="A76" s="50" t="n">
        <v>37</v>
      </c>
      <c r="B76" s="51" t="str">
        <f aca="false">Item37!B3</f>
        <v>Bloco
Miolo:
• dimensões: 160 mm X 220 mm;
• aproximadamente 50 páginas (25 folhas);
• páginas em 1 X 0 cores em papel reciclato 90;
Capa:
• dimensões: 160 mm X 220 mm (fechado);
• 4 X 0 cores;
• papel reciclato 150g</v>
      </c>
      <c r="C76" s="50" t="str">
        <f aca="false">Item37!E3</f>
        <v>unidade</v>
      </c>
      <c r="D76" s="50" t="n">
        <f aca="false">Item37!F3</f>
        <v>1500</v>
      </c>
      <c r="E76" s="52" t="n">
        <f aca="false">MIN(Item37!H3:H17)</f>
        <v>0.51</v>
      </c>
      <c r="F76" s="53" t="n">
        <f aca="false">(ROUND(E76,2)*D76)</f>
        <v>765</v>
      </c>
      <c r="G76" s="54"/>
    </row>
    <row r="77" s="47" customFormat="true" ht="17.25" hidden="false" customHeight="false" outlineLevel="0" collapsed="false">
      <c r="A77" s="5" t="s">
        <v>142</v>
      </c>
      <c r="B77" s="58" t="str">
        <f aca="false">INDEX(Item38!G3:G17,MATCH(E78,Item38!H3:H17,0))</f>
        <v>IMPRESSAOBIGRAF</v>
      </c>
      <c r="C77" s="58"/>
      <c r="D77" s="58"/>
      <c r="E77" s="58"/>
      <c r="F77" s="58"/>
      <c r="G77" s="54"/>
    </row>
    <row r="78" s="47" customFormat="true" ht="229.5" hidden="false" customHeight="false" outlineLevel="0" collapsed="false">
      <c r="A78" s="50" t="n">
        <v>38</v>
      </c>
      <c r="B78" s="51" t="str">
        <f aca="false">Item38!B3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em anexo (NÃO SERÁ ACEITA INSCRIÇÃO EM SILK SCREEN).
OBS: 1: serão confeccionados 06 clichês com as assinaturas dos magistrados.
OBS.: 2: o clichê referente ao Brasão da República será fornecido pelo TRE-BA.
OBS. 3: serão confeccionadas 06 coletâneas, com dois exemplares para cada uma. Desta forma, serão 12 exemplares.
OBS. 4: O TRE-BA não se obriga a executar todo o quantitativo de coletâneas/exemplares indicados, sendo este uma estimativa da necessidade do Órgão para o exercício.</v>
      </c>
      <c r="C78" s="50" t="str">
        <f aca="false">Item38!E3</f>
        <v>unidade</v>
      </c>
      <c r="D78" s="50" t="n">
        <f aca="false">Item38!F3</f>
        <v>12</v>
      </c>
      <c r="E78" s="52" t="n">
        <f aca="false">MIN(Item38!H3:H17)</f>
        <v>650</v>
      </c>
      <c r="F78" s="53" t="n">
        <f aca="false">(ROUND(E78,2)*D78)</f>
        <v>7800</v>
      </c>
      <c r="G78" s="54"/>
    </row>
    <row r="79" s="47" customFormat="true" ht="17.25" hidden="false" customHeight="false" outlineLevel="0" collapsed="false">
      <c r="A79" s="5" t="s">
        <v>142</v>
      </c>
      <c r="B79" s="58" t="str">
        <f aca="false">INDEX(Item39!G3:G17,MATCH(E80,Item39!H3:H17,0))</f>
        <v>AZUL EDITORA E INDUSTRIA GRÁFICA</v>
      </c>
      <c r="C79" s="58"/>
      <c r="D79" s="58"/>
      <c r="E79" s="58"/>
      <c r="F79" s="58"/>
      <c r="G79" s="54"/>
    </row>
    <row r="80" s="47" customFormat="true" ht="191.25" hidden="false" customHeight="false" outlineLevel="0" collapsed="false">
      <c r="A80" s="50" t="n">
        <v>39</v>
      </c>
      <c r="B80" s="51" t="str">
        <f aca="false">Item39!B3</f>
        <v>Agenda
Miolo:
• papel reciclado, 75g;
• dimensões: 120 mm x 160 mm (BxH);
• aproximadamente 350 páginas (175 folhas), sendo 12 folhas
(24 páginas) 4 x 0 cores e 163 folhas (326 páginas) 1 x 1;
• Impressão em Offset;
Capa:
• papelão espessura 1.1/nº 30 revestido externamente com
papel reciclado 120 g;
• impressão 4 x 0 cores, e internamente com papel reciclado
90 g, 0 x 0 cores;
• dimensões: 125 mm x 165 mm (BxH);
• impressão em Offset;
• encadernação em espiral verde escuro.</v>
      </c>
      <c r="C80" s="50" t="str">
        <f aca="false">Item39!E3</f>
        <v>unidade</v>
      </c>
      <c r="D80" s="50" t="n">
        <f aca="false">Item39!F3</f>
        <v>3000</v>
      </c>
      <c r="E80" s="52" t="n">
        <f aca="false">MIN(Item39!H3:H17)</f>
        <v>9.22</v>
      </c>
      <c r="F80" s="53" t="n">
        <f aca="false">(ROUND(E80,2)*D80)</f>
        <v>27660</v>
      </c>
      <c r="G80" s="54"/>
    </row>
    <row r="81" s="47" customFormat="true" ht="17.25" hidden="false" customHeight="false" outlineLevel="0" collapsed="false">
      <c r="A81" s="5" t="s">
        <v>142</v>
      </c>
      <c r="B81" s="58" t="str">
        <f aca="false">INDEX(Item40!G3:G17,MATCH(E82,Item40!H3:H17,0))</f>
        <v>AZUL EDITORA E INDUSTRIA GRÁFICA</v>
      </c>
      <c r="C81" s="58"/>
      <c r="D81" s="58"/>
      <c r="E81" s="58"/>
      <c r="F81" s="58"/>
      <c r="G81" s="54"/>
    </row>
    <row r="82" s="47" customFormat="true" ht="127.5" hidden="false" customHeight="false" outlineLevel="0" collapsed="false">
      <c r="A82" s="50" t="n">
        <v>40</v>
      </c>
      <c r="B82" s="51" t="str">
        <f aca="false">Item40!B3</f>
        <v>Calendário
Base:
• dimensões: 350 mm X 210 mm;
• corte/vinco, duas dobras;
• Impressão 4X0 em cartão supremo de 350 gr;
Páginas
• aproximadamente 7 folhas (14 páginas):
• dimensões: 130mm X 210 mm;
• lâminas em 4 X 4 cores em papel couche de 115 gr;
• acabamento em wire-o branca;</v>
      </c>
      <c r="C82" s="50" t="str">
        <f aca="false">Item40!E3</f>
        <v>unidade</v>
      </c>
      <c r="D82" s="50" t="n">
        <f aca="false">Item40!F3</f>
        <v>2400</v>
      </c>
      <c r="E82" s="52" t="n">
        <f aca="false">MIN(Item40!H3:H17)</f>
        <v>2.56</v>
      </c>
      <c r="F82" s="53" t="n">
        <f aca="false">(ROUND(E82,2)*D82)</f>
        <v>6144</v>
      </c>
      <c r="G82" s="54"/>
    </row>
    <row r="83" s="47" customFormat="true" ht="17.25" hidden="false" customHeight="false" outlineLevel="0" collapsed="false">
      <c r="A83" s="5" t="s">
        <v>142</v>
      </c>
      <c r="B83" s="58" t="str">
        <f aca="false">INDEX(Item41!G3:G17,MATCH(E84,Item41!H3:H17,0))</f>
        <v>CSS EDITORA GRAFICA</v>
      </c>
      <c r="C83" s="58"/>
      <c r="D83" s="58"/>
      <c r="E83" s="58"/>
      <c r="F83" s="58"/>
      <c r="G83" s="54"/>
    </row>
    <row r="84" s="47" customFormat="true" ht="63.75" hidden="false" customHeight="false" outlineLevel="0" collapsed="false">
      <c r="A84" s="50" t="n">
        <v>41</v>
      </c>
      <c r="B84" s="51" t="str">
        <f aca="false">Item41!B3</f>
        <v>Crachá
• dimensões 110 mm X 150 mm;
• lâminas em 4 X 0 cores em Couche fosco 300g.
• plastificado;
• cordão branco;</v>
      </c>
      <c r="C84" s="50" t="str">
        <f aca="false">Item41!E3</f>
        <v>unidade</v>
      </c>
      <c r="D84" s="50" t="n">
        <f aca="false">Item41!F3</f>
        <v>1200</v>
      </c>
      <c r="E84" s="52" t="n">
        <f aca="false">MIN(Item41!H3:H17)</f>
        <v>0.72</v>
      </c>
      <c r="F84" s="53" t="n">
        <f aca="false">(ROUND(E84,2)*D84)</f>
        <v>864</v>
      </c>
      <c r="G84" s="54"/>
    </row>
    <row r="85" customFormat="false" ht="15.75" hidden="false" customHeight="true" outlineLevel="0" collapsed="false">
      <c r="A85" s="48" t="s">
        <v>143</v>
      </c>
      <c r="B85" s="48"/>
      <c r="C85" s="48"/>
      <c r="D85" s="48"/>
      <c r="E85" s="48"/>
      <c r="F85" s="55" t="n">
        <f aca="false">SUM(F4:F84)</f>
        <v>138829.5</v>
      </c>
    </row>
  </sheetData>
  <mergeCells count="43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B53:F53"/>
    <mergeCell ref="B55:F55"/>
    <mergeCell ref="B57:F57"/>
    <mergeCell ref="B59:F59"/>
    <mergeCell ref="B61:F61"/>
    <mergeCell ref="B63:F63"/>
    <mergeCell ref="B65:F65"/>
    <mergeCell ref="B67:F67"/>
    <mergeCell ref="B69:F69"/>
    <mergeCell ref="B71:F71"/>
    <mergeCell ref="B73:F73"/>
    <mergeCell ref="B75:F75"/>
    <mergeCell ref="B77:F77"/>
    <mergeCell ref="B79:F79"/>
    <mergeCell ref="B81:F81"/>
    <mergeCell ref="B83:F83"/>
    <mergeCell ref="A85:E8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3" activeCellId="0" sqref="E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37</v>
      </c>
      <c r="C3" s="6"/>
      <c r="D3" s="6"/>
      <c r="E3" s="7" t="s">
        <v>9</v>
      </c>
      <c r="F3" s="8" t="n">
        <v>600</v>
      </c>
      <c r="G3" s="9" t="s">
        <v>38</v>
      </c>
      <c r="H3" s="10" t="n">
        <v>5.32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10</v>
      </c>
      <c r="H4" s="10" t="n">
        <v>5.23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0" t="n">
        <v>4.4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5.64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0.52848052628897</v>
      </c>
      <c r="C20" s="25" t="n">
        <f aca="false">IF(H23&lt;2,"N/A",(B20/D20))</f>
        <v>0.102667416471874</v>
      </c>
      <c r="D20" s="26" t="n">
        <f aca="false">AVERAGE(H3:H17)</f>
        <v>5.1475</v>
      </c>
      <c r="E20" s="27" t="str">
        <f aca="false">IF(H23&lt;2,"N/A",(IF(C20&lt;=25%,"N/A",AVERAGE(I3:I17))))</f>
        <v>N/A</v>
      </c>
      <c r="F20" s="26" t="n">
        <f aca="false">MEDIAN(H3:H17)</f>
        <v>5.275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5.1475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3090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42" activeCellId="0" sqref="F4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40</v>
      </c>
      <c r="C3" s="6"/>
      <c r="D3" s="6"/>
      <c r="E3" s="7" t="s">
        <v>9</v>
      </c>
      <c r="F3" s="8" t="n">
        <v>500</v>
      </c>
      <c r="G3" s="9" t="s">
        <v>11</v>
      </c>
      <c r="H3" s="11" t="n">
        <v>6.15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31</v>
      </c>
      <c r="H4" s="11" t="n">
        <v>7.61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12</v>
      </c>
      <c r="H5" s="11" t="n">
        <v>6.36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1" t="n">
        <v>7.69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0.8106119087866</v>
      </c>
      <c r="C20" s="25" t="n">
        <f aca="false">IF(H23&lt;2,"N/A",(B20/D20))</f>
        <v>0.116592867139389</v>
      </c>
      <c r="D20" s="26" t="n">
        <f aca="false">AVERAGE(H3:H17)</f>
        <v>6.9525</v>
      </c>
      <c r="E20" s="27" t="str">
        <f aca="false">IF(H23&lt;2,"N/A",(IF(C20&lt;=25%,"N/A",AVERAGE(I3:I17))))</f>
        <v>N/A</v>
      </c>
      <c r="F20" s="26" t="n">
        <f aca="false">MEDIAN(H3:H17)</f>
        <v>6.985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6.9525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3475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41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42</v>
      </c>
      <c r="C3" s="6"/>
      <c r="D3" s="6"/>
      <c r="E3" s="7" t="s">
        <v>9</v>
      </c>
      <c r="F3" s="8" t="n">
        <v>500</v>
      </c>
      <c r="G3" s="9" t="s">
        <v>11</v>
      </c>
      <c r="H3" s="11" t="n">
        <v>6.15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31</v>
      </c>
      <c r="H4" s="11" t="n">
        <v>7.61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12</v>
      </c>
      <c r="H5" s="11" t="n">
        <v>6.36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1" t="n">
        <v>7.69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0.8106119087866</v>
      </c>
      <c r="C20" s="25" t="n">
        <f aca="false">IF(H23&lt;2,"N/A",(B20/D20))</f>
        <v>0.116592867139389</v>
      </c>
      <c r="D20" s="26" t="n">
        <f aca="false">AVERAGE(H3:H17)</f>
        <v>6.9525</v>
      </c>
      <c r="E20" s="27" t="str">
        <f aca="false">IF(H23&lt;2,"N/A",(IF(C20&lt;=25%,"N/A",AVERAGE(I3:I17))))</f>
        <v>N/A</v>
      </c>
      <c r="F20" s="26" t="n">
        <f aca="false">MEDIAN(H3:H17)</f>
        <v>6.985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6.9525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3475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5" activeCellId="0" sqref="H1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43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42</v>
      </c>
      <c r="C3" s="6"/>
      <c r="D3" s="6"/>
      <c r="E3" s="7" t="s">
        <v>9</v>
      </c>
      <c r="F3" s="8" t="n">
        <v>500</v>
      </c>
      <c r="G3" s="9" t="s">
        <v>44</v>
      </c>
      <c r="H3" s="11" t="n">
        <v>7.99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45</v>
      </c>
      <c r="H4" s="11" t="n">
        <v>6.35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1" t="n">
        <v>7.61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6.36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0.848582150806084</v>
      </c>
      <c r="C20" s="25" t="n">
        <f aca="false">IF(H23&lt;2,"N/A",(B20/D20))</f>
        <v>0.119898573056317</v>
      </c>
      <c r="D20" s="26" t="n">
        <f aca="false">AVERAGE(H3:H17)</f>
        <v>7.0775</v>
      </c>
      <c r="E20" s="27" t="str">
        <f aca="false">IF(H23&lt;2,"N/A",(IF(C20&lt;=25%,"N/A",AVERAGE(I3:I17))))</f>
        <v>N/A</v>
      </c>
      <c r="F20" s="26" t="n">
        <f aca="false">MEDIAN(H3:H17)</f>
        <v>6.985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7.0775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3540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46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47</v>
      </c>
      <c r="C3" s="6"/>
      <c r="D3" s="6"/>
      <c r="E3" s="7" t="s">
        <v>9</v>
      </c>
      <c r="F3" s="8" t="n">
        <v>250</v>
      </c>
      <c r="G3" s="9" t="s">
        <v>44</v>
      </c>
      <c r="H3" s="11" t="n">
        <v>30.65</v>
      </c>
      <c r="I3" s="11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1" t="n">
        <v>30.75</v>
      </c>
      <c r="I4" s="11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31</v>
      </c>
      <c r="H5" s="11" t="n">
        <v>43.99</v>
      </c>
      <c r="I5" s="11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12</v>
      </c>
      <c r="H6" s="11" t="n">
        <v>45.83</v>
      </c>
      <c r="I6" s="11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1"/>
      <c r="I7" s="11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1"/>
      <c r="I8" s="11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1"/>
      <c r="I9" s="11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1"/>
      <c r="I10" s="11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1"/>
      <c r="I11" s="11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1"/>
      <c r="I12" s="11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1"/>
      <c r="I13" s="11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1"/>
      <c r="I14" s="11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1"/>
      <c r="I15" s="11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1"/>
      <c r="I16" s="11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1"/>
      <c r="I17" s="11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4" t="s">
        <v>14</v>
      </c>
      <c r="C19" s="18" t="s">
        <v>15</v>
      </c>
      <c r="D19" s="19" t="s">
        <v>16</v>
      </c>
      <c r="E19" s="20" t="s">
        <v>17</v>
      </c>
      <c r="F19" s="19" t="s">
        <v>18</v>
      </c>
      <c r="G19" s="21"/>
      <c r="H19" s="22"/>
      <c r="I19" s="22"/>
    </row>
    <row r="20" customFormat="false" ht="12.75" hidden="false" customHeight="false" outlineLevel="0" collapsed="false">
      <c r="A20" s="23"/>
      <c r="B20" s="24" t="n">
        <f aca="false">IF(H23&lt;2,"N/A",(STDEV(H3:H17)))</f>
        <v>8.23856581370002</v>
      </c>
      <c r="C20" s="25" t="n">
        <f aca="false">IF(H23&lt;2,"N/A",(B20/D20))</f>
        <v>0.21792265080545</v>
      </c>
      <c r="D20" s="26" t="n">
        <f aca="false">AVERAGE(H3:H17)</f>
        <v>37.805</v>
      </c>
      <c r="E20" s="27" t="str">
        <f aca="false">IF(H23&lt;2,"N/A",(IF(C20&lt;=25%,"N/A",AVERAGE(I3:I17))))</f>
        <v>N/A</v>
      </c>
      <c r="F20" s="26" t="n">
        <f aca="false">MEDIAN(H3:H17)</f>
        <v>37.37</v>
      </c>
      <c r="G20" s="28"/>
      <c r="H20" s="29"/>
      <c r="I20" s="29"/>
    </row>
    <row r="21" customFormat="false" ht="12.75" hidden="false" customHeight="false" outlineLevel="0" collapsed="false">
      <c r="A21" s="30"/>
      <c r="B21" s="31"/>
      <c r="C21" s="31"/>
      <c r="D21" s="31"/>
      <c r="E21" s="31"/>
      <c r="F21" s="31"/>
      <c r="G21" s="32"/>
      <c r="H21" s="32"/>
      <c r="I21" s="32"/>
    </row>
    <row r="22" customFormat="false" ht="12.75" hidden="false" customHeight="false" outlineLevel="0" collapsed="false">
      <c r="B22" s="33" t="s">
        <v>19</v>
      </c>
      <c r="C22" s="33"/>
      <c r="D22" s="34" t="n">
        <f aca="false">IF(C20&lt;=25%,D20,MIN(E20:F20))</f>
        <v>37.805</v>
      </c>
      <c r="E22" s="34"/>
    </row>
    <row r="23" customFormat="false" ht="12.75" hidden="false" customHeight="false" outlineLevel="0" collapsed="false">
      <c r="B23" s="33" t="s">
        <v>20</v>
      </c>
      <c r="C23" s="33"/>
      <c r="D23" s="34" t="n">
        <f aca="false">ROUND(D22,2)*F3</f>
        <v>9452.5</v>
      </c>
      <c r="E23" s="34"/>
      <c r="G23" s="35" t="s">
        <v>21</v>
      </c>
      <c r="H23" s="36" t="n">
        <f aca="false">COUNT(H3:H17)</f>
        <v>4</v>
      </c>
    </row>
    <row r="24" customFormat="false" ht="12.75" hidden="false" customHeight="false" outlineLevel="0" collapsed="false">
      <c r="B24" s="37"/>
      <c r="C24" s="37"/>
      <c r="D24" s="29"/>
      <c r="E24" s="29"/>
    </row>
    <row r="26" customFormat="false" ht="12.75" hidden="false" customHeight="false" outlineLevel="0" collapsed="false">
      <c r="A26" s="38" t="s">
        <v>22</v>
      </c>
      <c r="B26" s="38"/>
      <c r="C26" s="38"/>
      <c r="D26" s="38"/>
      <c r="E26" s="38"/>
      <c r="F26" s="38"/>
      <c r="G26" s="38"/>
      <c r="H26" s="38"/>
      <c r="I26" s="38"/>
    </row>
    <row r="27" customFormat="false" ht="12.75" hidden="false" customHeight="false" outlineLevel="0" collapsed="false">
      <c r="A27" s="39" t="s">
        <v>23</v>
      </c>
      <c r="B27" s="39"/>
      <c r="C27" s="39"/>
      <c r="D27" s="39"/>
      <c r="E27" s="39"/>
      <c r="F27" s="39"/>
      <c r="G27" s="39"/>
      <c r="H27" s="39"/>
      <c r="I27" s="39"/>
    </row>
    <row r="28" customFormat="false" ht="12.75" hidden="false" customHeight="false" outlineLevel="0" collapsed="false">
      <c r="A28" s="39" t="s">
        <v>24</v>
      </c>
      <c r="B28" s="39"/>
      <c r="C28" s="39"/>
      <c r="D28" s="39"/>
      <c r="E28" s="39"/>
      <c r="F28" s="39"/>
      <c r="G28" s="39"/>
      <c r="H28" s="39"/>
      <c r="I28" s="39"/>
    </row>
    <row r="29" customFormat="false" ht="25.5" hidden="false" customHeight="true" outlineLevel="0" collapsed="false">
      <c r="A29" s="40" t="s">
        <v>25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false" outlineLevel="0" collapsed="false">
      <c r="A30" s="39" t="s">
        <v>26</v>
      </c>
      <c r="B30" s="39"/>
      <c r="C30" s="39"/>
      <c r="D30" s="39"/>
      <c r="E30" s="39"/>
      <c r="F30" s="39"/>
      <c r="G30" s="39"/>
      <c r="H30" s="39"/>
      <c r="I30" s="39"/>
    </row>
    <row r="31" customFormat="false" ht="12.75" hidden="false" customHeight="false" outlineLevel="0" collapsed="false">
      <c r="A31" s="39" t="s">
        <v>27</v>
      </c>
      <c r="B31" s="39"/>
      <c r="C31" s="39"/>
      <c r="D31" s="39"/>
      <c r="E31" s="39"/>
      <c r="F31" s="39"/>
      <c r="G31" s="39"/>
      <c r="H31" s="39"/>
      <c r="I31" s="39"/>
    </row>
    <row r="32" customFormat="false" ht="25.5" hidden="false" customHeight="true" outlineLevel="0" collapsed="false">
      <c r="A32" s="41" t="s">
        <v>28</v>
      </c>
      <c r="B32" s="41"/>
      <c r="C32" s="41"/>
      <c r="D32" s="41"/>
      <c r="E32" s="41"/>
      <c r="F32" s="41"/>
      <c r="G32" s="41"/>
      <c r="H32" s="41"/>
      <c r="I32" s="41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Milena Austregesilo Hereda</cp:lastModifiedBy>
  <cp:lastPrinted>2019-09-10T18:51:47Z</cp:lastPrinted>
  <dcterms:modified xsi:type="dcterms:W3CDTF">2020-03-02T20:27:10Z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